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co9\Downloads\Anuario de comercio exterior 2020 - 2024\"/>
    </mc:Choice>
  </mc:AlternateContent>
  <xr:revisionPtr revIDLastSave="0" documentId="13_ncr:1_{6B30CF1D-8AC3-4EE7-B8A2-C1E03D59C237}" xr6:coauthVersionLast="47" xr6:coauthVersionMax="47" xr10:uidLastSave="{00000000-0000-0000-0000-000000000000}"/>
  <bookViews>
    <workbookView xWindow="1170" yWindow="1170" windowWidth="22890" windowHeight="13350" xr2:uid="{00000000-000D-0000-FFFF-FFFF00000000}"/>
  </bookViews>
  <sheets>
    <sheet name="Cuadro 3" sheetId="4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67" i="4" l="1"/>
  <c r="M10" i="4" l="1"/>
  <c r="M11" i="4"/>
  <c r="M9" i="4"/>
  <c r="M66" i="4" l="1"/>
  <c r="M65" i="4"/>
  <c r="M64" i="4"/>
  <c r="M63" i="4"/>
  <c r="M62" i="4"/>
  <c r="M61" i="4"/>
  <c r="M60" i="4"/>
  <c r="M59" i="4"/>
  <c r="M58" i="4"/>
  <c r="M57" i="4" s="1"/>
  <c r="M56" i="4"/>
  <c r="M55" i="4"/>
  <c r="M54" i="4" s="1"/>
  <c r="M53" i="4"/>
  <c r="M52" i="4"/>
  <c r="M50" i="4"/>
  <c r="M49" i="4"/>
  <c r="M48" i="4" s="1"/>
  <c r="M47" i="4"/>
  <c r="M46" i="4"/>
  <c r="M44" i="4"/>
  <c r="M42" i="4" s="1"/>
  <c r="M43" i="4"/>
  <c r="M41" i="4"/>
  <c r="M40" i="4"/>
  <c r="M39" i="4"/>
  <c r="M38" i="4"/>
  <c r="M37" i="4"/>
  <c r="M36" i="4"/>
  <c r="M35" i="4"/>
  <c r="M34" i="4"/>
  <c r="M33" i="4" s="1"/>
  <c r="M32" i="4"/>
  <c r="M31" i="4"/>
  <c r="M30" i="4" s="1"/>
  <c r="M29" i="4"/>
  <c r="M28" i="4"/>
  <c r="M27" i="4" s="1"/>
  <c r="M26" i="4"/>
  <c r="M25" i="4"/>
  <c r="M23" i="4"/>
  <c r="M22" i="4"/>
  <c r="M21" i="4" s="1"/>
  <c r="M20" i="4"/>
  <c r="M18" i="4" s="1"/>
  <c r="M19" i="4"/>
  <c r="M17" i="4"/>
  <c r="M15" i="4" s="1"/>
  <c r="M16" i="4"/>
  <c r="M14" i="4"/>
  <c r="M13" i="4"/>
  <c r="M12" i="4"/>
  <c r="N10" i="4"/>
  <c r="N9" i="4" s="1"/>
  <c r="Q9" i="4"/>
  <c r="C67" i="4"/>
  <c r="H57" i="4" s="1"/>
  <c r="X12" i="4"/>
  <c r="W12" i="4"/>
  <c r="X66" i="4"/>
  <c r="W66" i="4"/>
  <c r="V66" i="4"/>
  <c r="U66" i="4"/>
  <c r="X65" i="4"/>
  <c r="W65" i="4"/>
  <c r="V65" i="4"/>
  <c r="U65" i="4"/>
  <c r="X64" i="4"/>
  <c r="W64" i="4"/>
  <c r="V64" i="4"/>
  <c r="U64" i="4"/>
  <c r="X63" i="4"/>
  <c r="W63" i="4"/>
  <c r="V63" i="4"/>
  <c r="U63" i="4"/>
  <c r="X62" i="4"/>
  <c r="W62" i="4"/>
  <c r="V62" i="4"/>
  <c r="U62" i="4"/>
  <c r="X61" i="4"/>
  <c r="W61" i="4"/>
  <c r="V61" i="4"/>
  <c r="U61" i="4"/>
  <c r="X60" i="4"/>
  <c r="W60" i="4"/>
  <c r="V60" i="4"/>
  <c r="U60" i="4"/>
  <c r="X59" i="4"/>
  <c r="W59" i="4"/>
  <c r="V59" i="4"/>
  <c r="U59" i="4"/>
  <c r="X58" i="4"/>
  <c r="W58" i="4"/>
  <c r="V58" i="4"/>
  <c r="U58" i="4"/>
  <c r="X57" i="4"/>
  <c r="W57" i="4"/>
  <c r="V57" i="4"/>
  <c r="U57" i="4"/>
  <c r="X56" i="4"/>
  <c r="W56" i="4"/>
  <c r="V56" i="4"/>
  <c r="U56" i="4"/>
  <c r="X55" i="4"/>
  <c r="W55" i="4"/>
  <c r="V55" i="4"/>
  <c r="U55" i="4"/>
  <c r="X54" i="4"/>
  <c r="W54" i="4"/>
  <c r="V54" i="4"/>
  <c r="U54" i="4"/>
  <c r="X53" i="4"/>
  <c r="W53" i="4"/>
  <c r="V53" i="4"/>
  <c r="U53" i="4"/>
  <c r="X52" i="4"/>
  <c r="W52" i="4"/>
  <c r="V52" i="4"/>
  <c r="U52" i="4"/>
  <c r="X51" i="4"/>
  <c r="W51" i="4"/>
  <c r="V51" i="4"/>
  <c r="U51" i="4"/>
  <c r="X50" i="4"/>
  <c r="W50" i="4"/>
  <c r="V50" i="4"/>
  <c r="U50" i="4"/>
  <c r="X49" i="4"/>
  <c r="W49" i="4"/>
  <c r="V49" i="4"/>
  <c r="U49" i="4"/>
  <c r="X48" i="4"/>
  <c r="W48" i="4"/>
  <c r="V48" i="4"/>
  <c r="U48" i="4"/>
  <c r="X47" i="4"/>
  <c r="W47" i="4"/>
  <c r="V47" i="4"/>
  <c r="U47" i="4"/>
  <c r="X46" i="4"/>
  <c r="W46" i="4"/>
  <c r="V46" i="4"/>
  <c r="U46" i="4"/>
  <c r="X45" i="4"/>
  <c r="W45" i="4"/>
  <c r="V45" i="4"/>
  <c r="U45" i="4"/>
  <c r="X44" i="4"/>
  <c r="W44" i="4"/>
  <c r="V44" i="4"/>
  <c r="U44" i="4"/>
  <c r="X43" i="4"/>
  <c r="W43" i="4"/>
  <c r="V43" i="4"/>
  <c r="U43" i="4"/>
  <c r="X42" i="4"/>
  <c r="W42" i="4"/>
  <c r="V42" i="4"/>
  <c r="U42" i="4"/>
  <c r="X41" i="4"/>
  <c r="W41" i="4"/>
  <c r="V41" i="4"/>
  <c r="U41" i="4"/>
  <c r="X40" i="4"/>
  <c r="W40" i="4"/>
  <c r="V40" i="4"/>
  <c r="U40" i="4"/>
  <c r="X39" i="4"/>
  <c r="W39" i="4"/>
  <c r="V39" i="4"/>
  <c r="U39" i="4"/>
  <c r="X38" i="4"/>
  <c r="W38" i="4"/>
  <c r="V38" i="4"/>
  <c r="U38" i="4"/>
  <c r="X37" i="4"/>
  <c r="W37" i="4"/>
  <c r="V37" i="4"/>
  <c r="U37" i="4"/>
  <c r="X36" i="4"/>
  <c r="W36" i="4"/>
  <c r="V36" i="4"/>
  <c r="U36" i="4"/>
  <c r="X35" i="4"/>
  <c r="W35" i="4"/>
  <c r="V35" i="4"/>
  <c r="U35" i="4"/>
  <c r="X34" i="4"/>
  <c r="W34" i="4"/>
  <c r="V34" i="4"/>
  <c r="U34" i="4"/>
  <c r="X33" i="4"/>
  <c r="W33" i="4"/>
  <c r="V33" i="4"/>
  <c r="U33" i="4"/>
  <c r="X32" i="4"/>
  <c r="W32" i="4"/>
  <c r="V32" i="4"/>
  <c r="U32" i="4"/>
  <c r="X31" i="4"/>
  <c r="W31" i="4"/>
  <c r="V31" i="4"/>
  <c r="U31" i="4"/>
  <c r="X30" i="4"/>
  <c r="W30" i="4"/>
  <c r="V30" i="4"/>
  <c r="U30" i="4"/>
  <c r="X29" i="4"/>
  <c r="W29" i="4"/>
  <c r="V29" i="4"/>
  <c r="U29" i="4"/>
  <c r="X28" i="4"/>
  <c r="W28" i="4"/>
  <c r="V28" i="4"/>
  <c r="U28" i="4"/>
  <c r="X27" i="4"/>
  <c r="W27" i="4"/>
  <c r="V27" i="4"/>
  <c r="U27" i="4"/>
  <c r="X26" i="4"/>
  <c r="W26" i="4"/>
  <c r="V26" i="4"/>
  <c r="U26" i="4"/>
  <c r="X25" i="4"/>
  <c r="W25" i="4"/>
  <c r="V25" i="4"/>
  <c r="U25" i="4"/>
  <c r="X24" i="4"/>
  <c r="W24" i="4"/>
  <c r="V24" i="4"/>
  <c r="U24" i="4"/>
  <c r="X23" i="4"/>
  <c r="W23" i="4"/>
  <c r="V23" i="4"/>
  <c r="U23" i="4"/>
  <c r="X22" i="4"/>
  <c r="W22" i="4"/>
  <c r="V22" i="4"/>
  <c r="U22" i="4"/>
  <c r="X21" i="4"/>
  <c r="W21" i="4"/>
  <c r="V21" i="4"/>
  <c r="U21" i="4"/>
  <c r="X20" i="4"/>
  <c r="W20" i="4"/>
  <c r="V20" i="4"/>
  <c r="U20" i="4"/>
  <c r="X19" i="4"/>
  <c r="W19" i="4"/>
  <c r="V19" i="4"/>
  <c r="U19" i="4"/>
  <c r="X18" i="4"/>
  <c r="W18" i="4"/>
  <c r="V18" i="4"/>
  <c r="U18" i="4"/>
  <c r="X17" i="4"/>
  <c r="W17" i="4"/>
  <c r="V17" i="4"/>
  <c r="U17" i="4"/>
  <c r="X16" i="4"/>
  <c r="W16" i="4"/>
  <c r="V16" i="4"/>
  <c r="U16" i="4"/>
  <c r="X15" i="4"/>
  <c r="W15" i="4"/>
  <c r="V15" i="4"/>
  <c r="U15" i="4"/>
  <c r="X14" i="4"/>
  <c r="W14" i="4"/>
  <c r="V14" i="4"/>
  <c r="U14" i="4"/>
  <c r="X13" i="4"/>
  <c r="W13" i="4"/>
  <c r="V13" i="4"/>
  <c r="U13" i="4"/>
  <c r="V12" i="4"/>
  <c r="U12" i="4"/>
  <c r="X11" i="4"/>
  <c r="W11" i="4"/>
  <c r="V11" i="4"/>
  <c r="U11" i="4"/>
  <c r="X10" i="4"/>
  <c r="W10" i="4"/>
  <c r="V10" i="4"/>
  <c r="U10" i="4"/>
  <c r="V9" i="4"/>
  <c r="W9" i="4"/>
  <c r="X9" i="4"/>
  <c r="U9" i="4"/>
  <c r="T66" i="4"/>
  <c r="S66" i="4"/>
  <c r="R66" i="4"/>
  <c r="Q66" i="4"/>
  <c r="T65" i="4"/>
  <c r="S65" i="4"/>
  <c r="R65" i="4"/>
  <c r="Q65" i="4"/>
  <c r="T64" i="4"/>
  <c r="S64" i="4"/>
  <c r="R64" i="4"/>
  <c r="Q64" i="4"/>
  <c r="T63" i="4"/>
  <c r="S63" i="4"/>
  <c r="R63" i="4"/>
  <c r="Q63" i="4"/>
  <c r="T62" i="4"/>
  <c r="S62" i="4"/>
  <c r="R62" i="4"/>
  <c r="Q62" i="4"/>
  <c r="T61" i="4"/>
  <c r="S61" i="4"/>
  <c r="R61" i="4"/>
  <c r="Q61" i="4"/>
  <c r="T60" i="4"/>
  <c r="S60" i="4"/>
  <c r="R60" i="4"/>
  <c r="Q60" i="4"/>
  <c r="T59" i="4"/>
  <c r="S59" i="4"/>
  <c r="R59" i="4"/>
  <c r="Q59" i="4"/>
  <c r="T58" i="4"/>
  <c r="S58" i="4"/>
  <c r="R58" i="4"/>
  <c r="Q58" i="4"/>
  <c r="T57" i="4"/>
  <c r="S57" i="4"/>
  <c r="R57" i="4"/>
  <c r="Q57" i="4"/>
  <c r="T56" i="4"/>
  <c r="S56" i="4"/>
  <c r="R56" i="4"/>
  <c r="Q56" i="4"/>
  <c r="T55" i="4"/>
  <c r="S55" i="4"/>
  <c r="R55" i="4"/>
  <c r="Q55" i="4"/>
  <c r="T54" i="4"/>
  <c r="S54" i="4"/>
  <c r="R54" i="4"/>
  <c r="Q54" i="4"/>
  <c r="T53" i="4"/>
  <c r="S53" i="4"/>
  <c r="R53" i="4"/>
  <c r="Q53" i="4"/>
  <c r="T52" i="4"/>
  <c r="S52" i="4"/>
  <c r="R52" i="4"/>
  <c r="Q52" i="4"/>
  <c r="T51" i="4"/>
  <c r="S51" i="4"/>
  <c r="R51" i="4"/>
  <c r="Q51" i="4"/>
  <c r="T50" i="4"/>
  <c r="S50" i="4"/>
  <c r="R50" i="4"/>
  <c r="Q50" i="4"/>
  <c r="T49" i="4"/>
  <c r="S49" i="4"/>
  <c r="R49" i="4"/>
  <c r="Q49" i="4"/>
  <c r="T48" i="4"/>
  <c r="S48" i="4"/>
  <c r="R48" i="4"/>
  <c r="Q48" i="4"/>
  <c r="T47" i="4"/>
  <c r="S47" i="4"/>
  <c r="R47" i="4"/>
  <c r="Q47" i="4"/>
  <c r="T46" i="4"/>
  <c r="S46" i="4"/>
  <c r="R46" i="4"/>
  <c r="Q46" i="4"/>
  <c r="T45" i="4"/>
  <c r="S45" i="4"/>
  <c r="R45" i="4"/>
  <c r="Q45" i="4"/>
  <c r="T44" i="4"/>
  <c r="S44" i="4"/>
  <c r="R44" i="4"/>
  <c r="Q44" i="4"/>
  <c r="T43" i="4"/>
  <c r="S43" i="4"/>
  <c r="R43" i="4"/>
  <c r="Q43" i="4"/>
  <c r="T42" i="4"/>
  <c r="S42" i="4"/>
  <c r="R42" i="4"/>
  <c r="Q42" i="4"/>
  <c r="T41" i="4"/>
  <c r="S41" i="4"/>
  <c r="R41" i="4"/>
  <c r="Q41" i="4"/>
  <c r="T40" i="4"/>
  <c r="S40" i="4"/>
  <c r="R40" i="4"/>
  <c r="Q40" i="4"/>
  <c r="T39" i="4"/>
  <c r="S39" i="4"/>
  <c r="R39" i="4"/>
  <c r="Q39" i="4"/>
  <c r="T38" i="4"/>
  <c r="S38" i="4"/>
  <c r="R38" i="4"/>
  <c r="Q38" i="4"/>
  <c r="T37" i="4"/>
  <c r="S37" i="4"/>
  <c r="R37" i="4"/>
  <c r="Q37" i="4"/>
  <c r="T36" i="4"/>
  <c r="S36" i="4"/>
  <c r="R36" i="4"/>
  <c r="Q36" i="4"/>
  <c r="T35" i="4"/>
  <c r="S35" i="4"/>
  <c r="R35" i="4"/>
  <c r="Q35" i="4"/>
  <c r="T34" i="4"/>
  <c r="S34" i="4"/>
  <c r="R34" i="4"/>
  <c r="Q34" i="4"/>
  <c r="T33" i="4"/>
  <c r="S33" i="4"/>
  <c r="R33" i="4"/>
  <c r="Q33" i="4"/>
  <c r="T32" i="4"/>
  <c r="S32" i="4"/>
  <c r="R32" i="4"/>
  <c r="Q32" i="4"/>
  <c r="T31" i="4"/>
  <c r="S31" i="4"/>
  <c r="R31" i="4"/>
  <c r="Q31" i="4"/>
  <c r="T30" i="4"/>
  <c r="S30" i="4"/>
  <c r="R30" i="4"/>
  <c r="Q30" i="4"/>
  <c r="T29" i="4"/>
  <c r="S29" i="4"/>
  <c r="R29" i="4"/>
  <c r="Q29" i="4"/>
  <c r="T28" i="4"/>
  <c r="S28" i="4"/>
  <c r="R28" i="4"/>
  <c r="Q28" i="4"/>
  <c r="T27" i="4"/>
  <c r="S27" i="4"/>
  <c r="R27" i="4"/>
  <c r="Q27" i="4"/>
  <c r="T26" i="4"/>
  <c r="S26" i="4"/>
  <c r="R26" i="4"/>
  <c r="Q26" i="4"/>
  <c r="T25" i="4"/>
  <c r="S25" i="4"/>
  <c r="R25" i="4"/>
  <c r="Q25" i="4"/>
  <c r="T24" i="4"/>
  <c r="S24" i="4"/>
  <c r="R24" i="4"/>
  <c r="Q24" i="4"/>
  <c r="T23" i="4"/>
  <c r="S23" i="4"/>
  <c r="R23" i="4"/>
  <c r="Q23" i="4"/>
  <c r="T22" i="4"/>
  <c r="S22" i="4"/>
  <c r="R22" i="4"/>
  <c r="Q22" i="4"/>
  <c r="T21" i="4"/>
  <c r="S21" i="4"/>
  <c r="R21" i="4"/>
  <c r="Q21" i="4"/>
  <c r="T20" i="4"/>
  <c r="S20" i="4"/>
  <c r="R20" i="4"/>
  <c r="Q20" i="4"/>
  <c r="T19" i="4"/>
  <c r="S19" i="4"/>
  <c r="R19" i="4"/>
  <c r="Q19" i="4"/>
  <c r="T18" i="4"/>
  <c r="S18" i="4"/>
  <c r="R18" i="4"/>
  <c r="Q18" i="4"/>
  <c r="T17" i="4"/>
  <c r="S17" i="4"/>
  <c r="R17" i="4"/>
  <c r="Q17" i="4"/>
  <c r="T16" i="4"/>
  <c r="S16" i="4"/>
  <c r="R16" i="4"/>
  <c r="Q16" i="4"/>
  <c r="T15" i="4"/>
  <c r="S15" i="4"/>
  <c r="R15" i="4"/>
  <c r="Q15" i="4"/>
  <c r="T14" i="4"/>
  <c r="S14" i="4"/>
  <c r="R14" i="4"/>
  <c r="Q14" i="4"/>
  <c r="T13" i="4"/>
  <c r="S13" i="4"/>
  <c r="R13" i="4"/>
  <c r="Q13" i="4"/>
  <c r="T12" i="4"/>
  <c r="S12" i="4"/>
  <c r="R12" i="4"/>
  <c r="Q12" i="4"/>
  <c r="T11" i="4"/>
  <c r="S11" i="4"/>
  <c r="R11" i="4"/>
  <c r="Q11" i="4"/>
  <c r="T10" i="4"/>
  <c r="S10" i="4"/>
  <c r="R10" i="4"/>
  <c r="Q10" i="4"/>
  <c r="T9" i="4"/>
  <c r="S9" i="4"/>
  <c r="R9" i="4"/>
  <c r="N66" i="4"/>
  <c r="O66" i="4"/>
  <c r="P66" i="4"/>
  <c r="P65" i="4"/>
  <c r="O65" i="4"/>
  <c r="N65" i="4"/>
  <c r="P64" i="4"/>
  <c r="O64" i="4"/>
  <c r="N64" i="4"/>
  <c r="N63" i="4" s="1"/>
  <c r="P62" i="4"/>
  <c r="O62" i="4"/>
  <c r="N62" i="4"/>
  <c r="P61" i="4"/>
  <c r="P60" i="4" s="1"/>
  <c r="O61" i="4"/>
  <c r="O60" i="4" s="1"/>
  <c r="N61" i="4"/>
  <c r="P59" i="4"/>
  <c r="O59" i="4"/>
  <c r="N59" i="4"/>
  <c r="N57" i="4" s="1"/>
  <c r="P58" i="4"/>
  <c r="O58" i="4"/>
  <c r="N58" i="4"/>
  <c r="P56" i="4"/>
  <c r="O56" i="4"/>
  <c r="N56" i="4"/>
  <c r="N54" i="4" s="1"/>
  <c r="P55" i="4"/>
  <c r="O55" i="4"/>
  <c r="N55" i="4"/>
  <c r="P53" i="4"/>
  <c r="O53" i="4"/>
  <c r="N53" i="4"/>
  <c r="P52" i="4"/>
  <c r="O52" i="4"/>
  <c r="N52" i="4"/>
  <c r="P50" i="4"/>
  <c r="O50" i="4"/>
  <c r="O48" i="4" s="1"/>
  <c r="N50" i="4"/>
  <c r="P49" i="4"/>
  <c r="P48" i="4" s="1"/>
  <c r="O49" i="4"/>
  <c r="N49" i="4"/>
  <c r="P47" i="4"/>
  <c r="O47" i="4"/>
  <c r="N47" i="4"/>
  <c r="P46" i="4"/>
  <c r="O46" i="4"/>
  <c r="N46" i="4"/>
  <c r="P44" i="4"/>
  <c r="O44" i="4"/>
  <c r="N44" i="4"/>
  <c r="P43" i="4"/>
  <c r="O43" i="4"/>
  <c r="N43" i="4"/>
  <c r="N42" i="4" s="1"/>
  <c r="O42" i="4"/>
  <c r="P41" i="4"/>
  <c r="O41" i="4"/>
  <c r="N41" i="4"/>
  <c r="P40" i="4"/>
  <c r="P39" i="4" s="1"/>
  <c r="O40" i="4"/>
  <c r="N40" i="4"/>
  <c r="P38" i="4"/>
  <c r="O38" i="4"/>
  <c r="N38" i="4"/>
  <c r="P37" i="4"/>
  <c r="O37" i="4"/>
  <c r="N37" i="4"/>
  <c r="P35" i="4"/>
  <c r="O35" i="4"/>
  <c r="N35" i="4"/>
  <c r="P34" i="4"/>
  <c r="P33" i="4" s="1"/>
  <c r="O34" i="4"/>
  <c r="O33" i="4" s="1"/>
  <c r="N34" i="4"/>
  <c r="P32" i="4"/>
  <c r="O32" i="4"/>
  <c r="N32" i="4"/>
  <c r="P31" i="4"/>
  <c r="P30" i="4" s="1"/>
  <c r="O31" i="4"/>
  <c r="N31" i="4"/>
  <c r="P29" i="4"/>
  <c r="O29" i="4"/>
  <c r="N29" i="4"/>
  <c r="N27" i="4" s="1"/>
  <c r="P28" i="4"/>
  <c r="O28" i="4"/>
  <c r="N28" i="4"/>
  <c r="P26" i="4"/>
  <c r="P24" i="4" s="1"/>
  <c r="O26" i="4"/>
  <c r="N26" i="4"/>
  <c r="P25" i="4"/>
  <c r="O25" i="4"/>
  <c r="N25" i="4"/>
  <c r="O24" i="4"/>
  <c r="N24" i="4"/>
  <c r="P23" i="4"/>
  <c r="O23" i="4"/>
  <c r="N23" i="4"/>
  <c r="P22" i="4"/>
  <c r="P21" i="4" s="1"/>
  <c r="O22" i="4"/>
  <c r="O21" i="4" s="1"/>
  <c r="N22" i="4"/>
  <c r="N21" i="4" s="1"/>
  <c r="P20" i="4"/>
  <c r="O20" i="4"/>
  <c r="N20" i="4"/>
  <c r="P19" i="4"/>
  <c r="O19" i="4"/>
  <c r="N19" i="4"/>
  <c r="P17" i="4"/>
  <c r="O17" i="4"/>
  <c r="N17" i="4"/>
  <c r="P16" i="4"/>
  <c r="P15" i="4" s="1"/>
  <c r="O16" i="4"/>
  <c r="O15" i="4" s="1"/>
  <c r="N16" i="4"/>
  <c r="P14" i="4"/>
  <c r="O14" i="4"/>
  <c r="N14" i="4"/>
  <c r="P13" i="4"/>
  <c r="P12" i="4" s="1"/>
  <c r="O13" i="4"/>
  <c r="O12" i="4" s="1"/>
  <c r="N13" i="4"/>
  <c r="N11" i="4"/>
  <c r="O11" i="4"/>
  <c r="P11" i="4"/>
  <c r="P9" i="4" s="1"/>
  <c r="O10" i="4"/>
  <c r="P10" i="4"/>
  <c r="D67" i="4"/>
  <c r="I66" i="4" s="1"/>
  <c r="F67" i="4"/>
  <c r="K63" i="4" s="1"/>
  <c r="G67" i="4"/>
  <c r="L48" i="4" s="1"/>
  <c r="E67" i="4"/>
  <c r="J51" i="4" s="1"/>
  <c r="O27" i="4" l="1"/>
  <c r="N39" i="4"/>
  <c r="O57" i="4"/>
  <c r="P67" i="4"/>
  <c r="M24" i="4"/>
  <c r="M51" i="4"/>
  <c r="O39" i="4"/>
  <c r="P57" i="4"/>
  <c r="L9" i="4"/>
  <c r="L42" i="4"/>
  <c r="O63" i="4"/>
  <c r="L12" i="4"/>
  <c r="L36" i="4"/>
  <c r="N33" i="4"/>
  <c r="P51" i="4"/>
  <c r="K54" i="4"/>
  <c r="O54" i="4"/>
  <c r="P63" i="4"/>
  <c r="M67" i="4"/>
  <c r="K21" i="4"/>
  <c r="L66" i="4"/>
  <c r="N36" i="4"/>
  <c r="O45" i="4"/>
  <c r="P54" i="4"/>
  <c r="J21" i="4"/>
  <c r="O18" i="4"/>
  <c r="O36" i="4"/>
  <c r="P18" i="4"/>
  <c r="P36" i="4"/>
  <c r="M45" i="4"/>
  <c r="O9" i="4"/>
  <c r="L21" i="4"/>
  <c r="L39" i="4"/>
  <c r="L54" i="4"/>
  <c r="P27" i="4"/>
  <c r="N48" i="4"/>
  <c r="O67" i="4"/>
  <c r="K12" i="4"/>
  <c r="K24" i="4"/>
  <c r="J42" i="4"/>
  <c r="K57" i="4"/>
  <c r="P42" i="4"/>
  <c r="P45" i="4"/>
  <c r="S67" i="4"/>
  <c r="W67" i="4"/>
  <c r="K27" i="4"/>
  <c r="K60" i="4"/>
  <c r="O51" i="4"/>
  <c r="T67" i="4"/>
  <c r="L15" i="4"/>
  <c r="K30" i="4"/>
  <c r="J45" i="4"/>
  <c r="L60" i="4"/>
  <c r="O30" i="4"/>
  <c r="N45" i="4"/>
  <c r="J18" i="4"/>
  <c r="L30" i="4"/>
  <c r="K45" i="4"/>
  <c r="L63" i="4"/>
  <c r="L18" i="4"/>
  <c r="K33" i="4"/>
  <c r="L45" i="4"/>
  <c r="J66" i="4"/>
  <c r="K36" i="4"/>
  <c r="K51" i="4"/>
  <c r="H24" i="4"/>
  <c r="H27" i="4"/>
  <c r="H51" i="4"/>
  <c r="H48" i="4"/>
  <c r="I33" i="4"/>
  <c r="N67" i="4"/>
  <c r="N51" i="4"/>
  <c r="Q67" i="4"/>
  <c r="N60" i="4"/>
  <c r="R67" i="4"/>
  <c r="N12" i="4"/>
  <c r="N18" i="4"/>
  <c r="N30" i="4"/>
  <c r="U67" i="4"/>
  <c r="N15" i="4"/>
  <c r="V67" i="4"/>
  <c r="K9" i="4"/>
  <c r="H15" i="4"/>
  <c r="K18" i="4"/>
  <c r="I24" i="4"/>
  <c r="L27" i="4"/>
  <c r="J33" i="4"/>
  <c r="H39" i="4"/>
  <c r="K42" i="4"/>
  <c r="I48" i="4"/>
  <c r="L51" i="4"/>
  <c r="J57" i="4"/>
  <c r="H63" i="4"/>
  <c r="K66" i="4"/>
  <c r="J9" i="4"/>
  <c r="I15" i="4"/>
  <c r="J24" i="4"/>
  <c r="H30" i="4"/>
  <c r="I39" i="4"/>
  <c r="J48" i="4"/>
  <c r="H54" i="4"/>
  <c r="I63" i="4"/>
  <c r="I9" i="4"/>
  <c r="J15" i="4"/>
  <c r="H21" i="4"/>
  <c r="I30" i="4"/>
  <c r="L33" i="4"/>
  <c r="J39" i="4"/>
  <c r="H45" i="4"/>
  <c r="K48" i="4"/>
  <c r="I54" i="4"/>
  <c r="L57" i="4"/>
  <c r="J63" i="4"/>
  <c r="I57" i="4"/>
  <c r="H12" i="4"/>
  <c r="K15" i="4"/>
  <c r="I21" i="4"/>
  <c r="L24" i="4"/>
  <c r="J30" i="4"/>
  <c r="H36" i="4"/>
  <c r="K39" i="4"/>
  <c r="I45" i="4"/>
  <c r="J54" i="4"/>
  <c r="H60" i="4"/>
  <c r="I12" i="4"/>
  <c r="I36" i="4"/>
  <c r="I60" i="4"/>
  <c r="J12" i="4"/>
  <c r="H18" i="4"/>
  <c r="I27" i="4"/>
  <c r="J36" i="4"/>
  <c r="H42" i="4"/>
  <c r="I51" i="4"/>
  <c r="J60" i="4"/>
  <c r="H66" i="4"/>
  <c r="H9" i="4"/>
  <c r="I18" i="4"/>
  <c r="J27" i="4"/>
  <c r="H33" i="4"/>
  <c r="I42" i="4"/>
  <c r="I67" i="4" l="1"/>
  <c r="L67" i="4"/>
  <c r="H67" i="4"/>
  <c r="J67" i="4"/>
  <c r="K67" i="4"/>
</calcChain>
</file>

<file path=xl/sharedStrings.xml><?xml version="1.0" encoding="utf-8"?>
<sst xmlns="http://schemas.openxmlformats.org/spreadsheetml/2006/main" count="85" uniqueCount="47">
  <si>
    <t xml:space="preserve">Variaciones Absolutas </t>
  </si>
  <si>
    <t>Variaciones Relativas (%)</t>
  </si>
  <si>
    <t>2023/2022</t>
  </si>
  <si>
    <t>2024/2023</t>
  </si>
  <si>
    <r>
      <rPr>
        <vertAlign val="superscript"/>
        <sz val="11"/>
        <rFont val="Times New Roman"/>
        <family val="1"/>
      </rPr>
      <t xml:space="preserve">p/ </t>
    </r>
    <r>
      <rPr>
        <sz val="11"/>
        <rFont val="Times New Roman"/>
        <family val="1"/>
      </rPr>
      <t>Cifras preliminares, sujetas a revisión.</t>
    </r>
  </si>
  <si>
    <t xml:space="preserve">Años </t>
  </si>
  <si>
    <t>2022/2021</t>
  </si>
  <si>
    <t>2020/2021</t>
  </si>
  <si>
    <t>2024 p/</t>
  </si>
  <si>
    <r>
      <rPr>
        <b/>
        <sz val="10"/>
        <color theme="1"/>
        <rFont val="Times New Roman"/>
        <family val="1"/>
      </rPr>
      <t>N/D</t>
    </r>
    <r>
      <rPr>
        <sz val="10"/>
        <color theme="1"/>
        <rFont val="Times New Roman"/>
        <family val="1"/>
      </rPr>
      <t>: Dato o cálculo no disponible</t>
    </r>
  </si>
  <si>
    <t>Exportaciones FOB de Mercancías Generales por Principales Productos</t>
  </si>
  <si>
    <t>(En miles de unidades y millones de USD)</t>
  </si>
  <si>
    <t>Producto</t>
  </si>
  <si>
    <t>Participación (%)</t>
  </si>
  <si>
    <t>Efecto precio/volumen</t>
  </si>
  <si>
    <t>Café</t>
  </si>
  <si>
    <t>Volumen Sacos 46 Kgs.</t>
  </si>
  <si>
    <t>Precio</t>
  </si>
  <si>
    <t>Aceite crudo de Palma</t>
  </si>
  <si>
    <t>Volumen Kilos</t>
  </si>
  <si>
    <t>Melones y Sandías</t>
  </si>
  <si>
    <t>Camarones congelados, secos o en salmuera</t>
  </si>
  <si>
    <t>Banano</t>
  </si>
  <si>
    <t>Volumen Cajas 40 Lbs.</t>
  </si>
  <si>
    <t>Tilapia</t>
  </si>
  <si>
    <t>Langosta</t>
  </si>
  <si>
    <t>Piña</t>
  </si>
  <si>
    <t xml:space="preserve">Azúcar </t>
  </si>
  <si>
    <t>Otros productos alimenticios</t>
  </si>
  <si>
    <t xml:space="preserve">Productos químicos básicos </t>
  </si>
  <si>
    <t>Puros</t>
  </si>
  <si>
    <t>Alimentos concentrados para animales</t>
  </si>
  <si>
    <t>Jabones</t>
  </si>
  <si>
    <t>Reciclamiento y recolección de desperdicios</t>
  </si>
  <si>
    <t>Plásticos</t>
  </si>
  <si>
    <t xml:space="preserve">Otros productos </t>
  </si>
  <si>
    <t xml:space="preserve">Total Exportaciones </t>
  </si>
  <si>
    <r>
      <t>Legumbres, vegetales y frutas cocidas</t>
    </r>
    <r>
      <rPr>
        <b/>
        <vertAlign val="superscript"/>
        <sz val="11"/>
        <rFont val="Times New Roman"/>
        <family val="1"/>
      </rPr>
      <t>1/</t>
    </r>
  </si>
  <si>
    <r>
      <t>Productos comunes de hierro, acero o aluminio</t>
    </r>
    <r>
      <rPr>
        <b/>
        <vertAlign val="superscript"/>
        <sz val="11"/>
        <rFont val="Times New Roman"/>
        <family val="1"/>
      </rPr>
      <t>2/</t>
    </r>
  </si>
  <si>
    <r>
      <t>Papel y cartón</t>
    </r>
    <r>
      <rPr>
        <b/>
        <vertAlign val="superscript"/>
        <sz val="11"/>
        <rFont val="Times New Roman"/>
        <family val="1"/>
      </rPr>
      <t>3/</t>
    </r>
  </si>
  <si>
    <r>
      <rPr>
        <vertAlign val="superscript"/>
        <sz val="11"/>
        <rFont val="Times New Roman"/>
        <family val="1"/>
      </rPr>
      <t>1/</t>
    </r>
    <r>
      <rPr>
        <sz val="11"/>
        <rFont val="Times New Roman"/>
        <family val="1"/>
      </rPr>
      <t xml:space="preserve"> Incluye Hortalizas y legumbres orientales; Legumbres, vegetales, frutas y nueces (cocidas en agua o vapor, congeladas, en conserva y otras n.c.p.)</t>
    </r>
  </si>
  <si>
    <r>
      <rPr>
        <vertAlign val="superscript"/>
        <sz val="11"/>
        <rFont val="Times New Roman"/>
        <family val="1"/>
      </rPr>
      <t>2/</t>
    </r>
    <r>
      <rPr>
        <sz val="11"/>
        <rFont val="Times New Roman"/>
        <family val="1"/>
      </rPr>
      <t xml:space="preserve"> Incluye Minerales no ferrosos y sus concentrados, Barras, varillas, perfiles y Productos metálicos (de hierro, acero o aluminio).</t>
    </r>
  </si>
  <si>
    <r>
      <rPr>
        <vertAlign val="superscript"/>
        <sz val="11"/>
        <rFont val="Times New Roman"/>
        <family val="1"/>
      </rPr>
      <t xml:space="preserve">3/ </t>
    </r>
    <r>
      <rPr>
        <sz val="11"/>
        <rFont val="Times New Roman"/>
        <family val="1"/>
      </rPr>
      <t>Incluye Productos de papel y Productos de cartón, cajas y envases de cartón.</t>
    </r>
  </si>
  <si>
    <t>Cuadro 3</t>
  </si>
  <si>
    <r>
      <t xml:space="preserve">A diciembre de cada año </t>
    </r>
    <r>
      <rPr>
        <vertAlign val="superscript"/>
        <sz val="18"/>
        <rFont val="Times New Roman"/>
        <family val="1"/>
      </rPr>
      <t>p/</t>
    </r>
  </si>
  <si>
    <r>
      <rPr>
        <b/>
        <sz val="11"/>
        <rFont val="Times New Roman"/>
        <family val="1"/>
      </rPr>
      <t xml:space="preserve">Nota: </t>
    </r>
    <r>
      <rPr>
        <sz val="11"/>
        <rFont val="Times New Roman"/>
        <family val="1"/>
      </rPr>
      <t>En el marco del fortalecimiento estadístico y la cooperación interinstitucional con ADUANAS de Honduras, se revisaron las cifras del comercio exterior de bienes (mercancías generales y bienes para transformación) a partir de enero de 2021.</t>
    </r>
  </si>
  <si>
    <r>
      <rPr>
        <b/>
        <sz val="11"/>
        <rFont val="Times New Roman"/>
        <family val="1"/>
      </rPr>
      <t>Fuente:</t>
    </r>
    <r>
      <rPr>
        <sz val="11"/>
        <rFont val="Times New Roman"/>
        <family val="1"/>
      </rPr>
      <t xml:space="preserve"> Instituto Nacional de Estadísticas con información del Sistema Automatizado de Rentas Aduaneras de Honduras (SARAH)/Administración Aduanera de Honduras (ADUANAS) y Factura y Declaración Única Centroamericana (FYDUCA)/Servicio de Administración de Rentas (SAR).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</si>
</sst>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(* #,##0.00_);_(* \(#,##0.00\);_(* &quot;-&quot;??_);_(@_)"/>
    <numFmt numFmtId="165" formatCode="#,##0.0"/>
    <numFmt numFmtId="166" formatCode="General_)"/>
    <numFmt numFmtId="167" formatCode="0.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Times New Roman"/>
      <family val="1"/>
    </font>
    <font>
      <b/>
      <sz val="11"/>
      <name val="Times New Roman"/>
      <family val="1"/>
    </font>
    <font>
      <vertAlign val="superscript"/>
      <sz val="11"/>
      <name val="Times New Roman"/>
      <family val="1"/>
    </font>
    <font>
      <sz val="18"/>
      <name val="Times New Roman"/>
      <family val="1"/>
    </font>
    <font>
      <b/>
      <vertAlign val="superscript"/>
      <sz val="11"/>
      <name val="Times New Roman"/>
      <family val="1"/>
    </font>
    <font>
      <b/>
      <sz val="18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vertAlign val="superscript"/>
      <sz val="18"/>
      <name val="Times New Roman"/>
      <family val="1"/>
    </font>
    <font>
      <sz val="12"/>
      <name val="Helv"/>
    </font>
    <font>
      <i/>
      <sz val="11"/>
      <name val="Times New Roman"/>
      <family val="1"/>
    </font>
    <font>
      <sz val="8.5"/>
      <name val="Microsoft Sans Serif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0">
    <xf numFmtId="0" fontId="0" fillId="0" borderId="0"/>
    <xf numFmtId="0" fontId="2" fillId="0" borderId="0"/>
    <xf numFmtId="43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166" fontId="12" fillId="0" borderId="0"/>
    <xf numFmtId="0" fontId="1" fillId="0" borderId="0"/>
    <xf numFmtId="0" fontId="12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2" fillId="0" borderId="0"/>
    <xf numFmtId="166" fontId="12" fillId="0" borderId="0"/>
    <xf numFmtId="9" fontId="1" fillId="0" borderId="0" applyFont="0" applyFill="0" applyBorder="0" applyAlignment="0" applyProtection="0"/>
    <xf numFmtId="0" fontId="2" fillId="0" borderId="0"/>
    <xf numFmtId="0" fontId="14" fillId="0" borderId="0">
      <protection locked="0"/>
    </xf>
    <xf numFmtId="0" fontId="1" fillId="0" borderId="0"/>
    <xf numFmtId="43" fontId="14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69">
    <xf numFmtId="0" fontId="0" fillId="0" borderId="0" xfId="0"/>
    <xf numFmtId="0" fontId="3" fillId="2" borderId="0" xfId="1" applyFont="1" applyFill="1"/>
    <xf numFmtId="0" fontId="3" fillId="2" borderId="0" xfId="0" applyFont="1" applyFill="1"/>
    <xf numFmtId="0" fontId="3" fillId="2" borderId="0" xfId="1" quotePrefix="1" applyFont="1" applyFill="1" applyAlignment="1">
      <alignment horizontal="left" wrapText="1"/>
    </xf>
    <xf numFmtId="0" fontId="4" fillId="2" borderId="1" xfId="1" quotePrefix="1" applyFont="1" applyFill="1" applyBorder="1" applyAlignment="1">
      <alignment horizontal="center" vertical="center" wrapText="1"/>
    </xf>
    <xf numFmtId="43" fontId="3" fillId="2" borderId="0" xfId="2" applyFont="1" applyFill="1" applyBorder="1"/>
    <xf numFmtId="0" fontId="9" fillId="2" borderId="0" xfId="0" applyFont="1" applyFill="1"/>
    <xf numFmtId="0" fontId="4" fillId="2" borderId="1" xfId="1" applyFont="1" applyFill="1" applyBorder="1" applyAlignment="1">
      <alignment horizontal="center"/>
    </xf>
    <xf numFmtId="166" fontId="3" fillId="2" borderId="0" xfId="4" applyFont="1" applyFill="1"/>
    <xf numFmtId="43" fontId="3" fillId="2" borderId="0" xfId="0" applyNumberFormat="1" applyFont="1" applyFill="1"/>
    <xf numFmtId="165" fontId="4" fillId="2" borderId="0" xfId="5" applyNumberFormat="1" applyFont="1" applyFill="1" applyAlignment="1">
      <alignment horizontal="center"/>
    </xf>
    <xf numFmtId="165" fontId="4" fillId="2" borderId="0" xfId="7" applyNumberFormat="1" applyFont="1" applyFill="1" applyBorder="1" applyAlignment="1">
      <alignment horizontal="center"/>
    </xf>
    <xf numFmtId="165" fontId="3" fillId="2" borderId="0" xfId="6" applyNumberFormat="1" applyFont="1" applyFill="1" applyAlignment="1">
      <alignment horizontal="center" vertical="center"/>
    </xf>
    <xf numFmtId="165" fontId="3" fillId="2" borderId="0" xfId="4" quotePrefix="1" applyNumberFormat="1" applyFont="1" applyFill="1" applyAlignment="1">
      <alignment horizontal="center" vertical="center" wrapText="1"/>
    </xf>
    <xf numFmtId="4" fontId="3" fillId="2" borderId="0" xfId="6" applyNumberFormat="1" applyFont="1" applyFill="1" applyAlignment="1">
      <alignment horizontal="center" vertical="center"/>
    </xf>
    <xf numFmtId="167" fontId="3" fillId="2" borderId="0" xfId="2" applyNumberFormat="1" applyFont="1" applyFill="1" applyBorder="1" applyAlignment="1">
      <alignment horizontal="center" vertical="center"/>
    </xf>
    <xf numFmtId="4" fontId="3" fillId="2" borderId="0" xfId="4" quotePrefix="1" applyNumberFormat="1" applyFont="1" applyFill="1" applyAlignment="1">
      <alignment horizontal="center" vertical="center" wrapText="1"/>
    </xf>
    <xf numFmtId="165" fontId="4" fillId="2" borderId="0" xfId="5" applyNumberFormat="1" applyFont="1" applyFill="1" applyAlignment="1" applyProtection="1">
      <alignment horizontal="left" vertical="top" wrapText="1"/>
      <protection locked="0"/>
    </xf>
    <xf numFmtId="165" fontId="4" fillId="2" borderId="0" xfId="5" applyNumberFormat="1" applyFont="1" applyFill="1" applyAlignment="1" applyProtection="1">
      <alignment horizontal="center" vertical="top" wrapText="1"/>
      <protection locked="0"/>
    </xf>
    <xf numFmtId="166" fontId="4" fillId="2" borderId="1" xfId="4" applyFont="1" applyFill="1" applyBorder="1" applyAlignment="1">
      <alignment horizontal="center" vertical="center"/>
    </xf>
    <xf numFmtId="0" fontId="4" fillId="2" borderId="1" xfId="5" applyFont="1" applyFill="1" applyBorder="1" applyAlignment="1" applyProtection="1">
      <alignment horizontal="center" vertical="center" wrapText="1"/>
      <protection locked="0"/>
    </xf>
    <xf numFmtId="2" fontId="3" fillId="2" borderId="0" xfId="2" applyNumberFormat="1" applyFont="1" applyFill="1" applyBorder="1" applyAlignment="1">
      <alignment horizontal="center" vertical="center"/>
    </xf>
    <xf numFmtId="2" fontId="3" fillId="2" borderId="0" xfId="3" quotePrefix="1" applyNumberFormat="1" applyFont="1" applyFill="1" applyBorder="1" applyAlignment="1">
      <alignment horizontal="center" vertical="center" wrapText="1"/>
    </xf>
    <xf numFmtId="2" fontId="4" fillId="2" borderId="0" xfId="7" applyNumberFormat="1" applyFont="1" applyFill="1" applyBorder="1" applyAlignment="1">
      <alignment horizontal="center"/>
    </xf>
    <xf numFmtId="165" fontId="4" fillId="2" borderId="6" xfId="5" applyNumberFormat="1" applyFont="1" applyFill="1" applyBorder="1" applyAlignment="1">
      <alignment horizontal="center"/>
    </xf>
    <xf numFmtId="165" fontId="4" fillId="2" borderId="2" xfId="5" applyNumberFormat="1" applyFont="1" applyFill="1" applyBorder="1" applyAlignment="1">
      <alignment horizontal="center"/>
    </xf>
    <xf numFmtId="165" fontId="3" fillId="2" borderId="6" xfId="6" applyNumberFormat="1" applyFont="1" applyFill="1" applyBorder="1" applyAlignment="1">
      <alignment horizontal="center" vertical="center"/>
    </xf>
    <xf numFmtId="165" fontId="3" fillId="2" borderId="2" xfId="6" applyNumberFormat="1" applyFont="1" applyFill="1" applyBorder="1" applyAlignment="1">
      <alignment horizontal="center" vertical="center"/>
    </xf>
    <xf numFmtId="4" fontId="3" fillId="2" borderId="6" xfId="6" applyNumberFormat="1" applyFont="1" applyFill="1" applyBorder="1" applyAlignment="1">
      <alignment horizontal="center" vertical="center"/>
    </xf>
    <xf numFmtId="4" fontId="3" fillId="2" borderId="2" xfId="6" applyNumberFormat="1" applyFont="1" applyFill="1" applyBorder="1" applyAlignment="1">
      <alignment horizontal="center" vertical="center"/>
    </xf>
    <xf numFmtId="165" fontId="4" fillId="2" borderId="7" xfId="5" applyNumberFormat="1" applyFont="1" applyFill="1" applyBorder="1" applyAlignment="1" applyProtection="1">
      <alignment horizontal="center" vertical="top" wrapText="1"/>
      <protection locked="0"/>
    </xf>
    <xf numFmtId="165" fontId="4" fillId="2" borderId="8" xfId="5" applyNumberFormat="1" applyFont="1" applyFill="1" applyBorder="1" applyAlignment="1" applyProtection="1">
      <alignment horizontal="center" vertical="top" wrapText="1"/>
      <protection locked="0"/>
    </xf>
    <xf numFmtId="165" fontId="4" fillId="2" borderId="9" xfId="5" applyNumberFormat="1" applyFont="1" applyFill="1" applyBorder="1" applyAlignment="1" applyProtection="1">
      <alignment horizontal="center" vertical="top" wrapText="1"/>
      <protection locked="0"/>
    </xf>
    <xf numFmtId="165" fontId="3" fillId="2" borderId="2" xfId="4" applyNumberFormat="1" applyFont="1" applyFill="1" applyBorder="1" applyAlignment="1">
      <alignment horizontal="center" vertical="center"/>
    </xf>
    <xf numFmtId="166" fontId="3" fillId="2" borderId="2" xfId="4" applyFont="1" applyFill="1" applyBorder="1" applyAlignment="1">
      <alignment horizontal="center" vertical="center"/>
    </xf>
    <xf numFmtId="165" fontId="4" fillId="2" borderId="6" xfId="7" applyNumberFormat="1" applyFont="1" applyFill="1" applyBorder="1" applyAlignment="1">
      <alignment horizontal="center"/>
    </xf>
    <xf numFmtId="165" fontId="4" fillId="2" borderId="2" xfId="7" applyNumberFormat="1" applyFont="1" applyFill="1" applyBorder="1" applyAlignment="1">
      <alignment horizontal="center"/>
    </xf>
    <xf numFmtId="165" fontId="3" fillId="2" borderId="6" xfId="2" applyNumberFormat="1" applyFont="1" applyFill="1" applyBorder="1" applyAlignment="1">
      <alignment horizontal="center" vertical="center"/>
    </xf>
    <xf numFmtId="2" fontId="3" fillId="2" borderId="2" xfId="2" applyNumberFormat="1" applyFont="1" applyFill="1" applyBorder="1" applyAlignment="1">
      <alignment horizontal="center" vertical="center"/>
    </xf>
    <xf numFmtId="167" fontId="3" fillId="2" borderId="6" xfId="2" applyNumberFormat="1" applyFont="1" applyFill="1" applyBorder="1" applyAlignment="1">
      <alignment horizontal="center" vertical="center"/>
    </xf>
    <xf numFmtId="167" fontId="3" fillId="2" borderId="2" xfId="2" applyNumberFormat="1" applyFont="1" applyFill="1" applyBorder="1" applyAlignment="1">
      <alignment horizontal="center" vertical="center"/>
    </xf>
    <xf numFmtId="165" fontId="4" fillId="2" borderId="7" xfId="7" applyNumberFormat="1" applyFont="1" applyFill="1" applyBorder="1" applyAlignment="1">
      <alignment horizontal="center"/>
    </xf>
    <xf numFmtId="165" fontId="4" fillId="2" borderId="8" xfId="7" applyNumberFormat="1" applyFont="1" applyFill="1" applyBorder="1" applyAlignment="1">
      <alignment horizontal="center"/>
    </xf>
    <xf numFmtId="165" fontId="4" fillId="2" borderId="9" xfId="7" applyNumberFormat="1" applyFont="1" applyFill="1" applyBorder="1" applyAlignment="1">
      <alignment horizontal="center"/>
    </xf>
    <xf numFmtId="165" fontId="3" fillId="2" borderId="6" xfId="4" quotePrefix="1" applyNumberFormat="1" applyFont="1" applyFill="1" applyBorder="1" applyAlignment="1">
      <alignment horizontal="center" vertical="center" wrapText="1"/>
    </xf>
    <xf numFmtId="165" fontId="3" fillId="2" borderId="2" xfId="4" quotePrefix="1" applyNumberFormat="1" applyFont="1" applyFill="1" applyBorder="1" applyAlignment="1">
      <alignment horizontal="center" vertical="center" wrapText="1"/>
    </xf>
    <xf numFmtId="4" fontId="3" fillId="2" borderId="6" xfId="4" quotePrefix="1" applyNumberFormat="1" applyFont="1" applyFill="1" applyBorder="1" applyAlignment="1">
      <alignment horizontal="center" vertical="center" wrapText="1"/>
    </xf>
    <xf numFmtId="4" fontId="3" fillId="2" borderId="2" xfId="4" quotePrefix="1" applyNumberFormat="1" applyFont="1" applyFill="1" applyBorder="1" applyAlignment="1">
      <alignment horizontal="center" vertical="center" wrapText="1"/>
    </xf>
    <xf numFmtId="2" fontId="3" fillId="2" borderId="6" xfId="4" quotePrefix="1" applyNumberFormat="1" applyFont="1" applyFill="1" applyBorder="1" applyAlignment="1">
      <alignment horizontal="center" vertical="center" wrapText="1"/>
    </xf>
    <xf numFmtId="2" fontId="3" fillId="2" borderId="2" xfId="3" quotePrefix="1" applyNumberFormat="1" applyFont="1" applyFill="1" applyBorder="1" applyAlignment="1">
      <alignment horizontal="center" vertical="center" wrapText="1"/>
    </xf>
    <xf numFmtId="2" fontId="4" fillId="2" borderId="6" xfId="7" applyNumberFormat="1" applyFont="1" applyFill="1" applyBorder="1" applyAlignment="1">
      <alignment horizontal="center"/>
    </xf>
    <xf numFmtId="2" fontId="4" fillId="2" borderId="2" xfId="7" applyNumberFormat="1" applyFont="1" applyFill="1" applyBorder="1" applyAlignment="1">
      <alignment horizontal="center"/>
    </xf>
    <xf numFmtId="2" fontId="4" fillId="2" borderId="7" xfId="5" applyNumberFormat="1" applyFont="1" applyFill="1" applyBorder="1" applyAlignment="1" applyProtection="1">
      <alignment horizontal="center" vertical="top" wrapText="1"/>
      <protection locked="0"/>
    </xf>
    <xf numFmtId="2" fontId="4" fillId="2" borderId="8" xfId="5" applyNumberFormat="1" applyFont="1" applyFill="1" applyBorder="1" applyAlignment="1" applyProtection="1">
      <alignment horizontal="center" vertical="top" wrapText="1"/>
      <protection locked="0"/>
    </xf>
    <xf numFmtId="2" fontId="4" fillId="2" borderId="9" xfId="5" applyNumberFormat="1" applyFont="1" applyFill="1" applyBorder="1" applyAlignment="1" applyProtection="1">
      <alignment horizontal="center" vertical="top" wrapText="1"/>
      <protection locked="0"/>
    </xf>
    <xf numFmtId="0" fontId="4" fillId="2" borderId="10" xfId="5" applyFont="1" applyFill="1" applyBorder="1"/>
    <xf numFmtId="0" fontId="13" fillId="2" borderId="10" xfId="6" applyFont="1" applyFill="1" applyBorder="1" applyAlignment="1">
      <alignment horizontal="left" vertical="center" indent="1"/>
    </xf>
    <xf numFmtId="165" fontId="4" fillId="2" borderId="11" xfId="5" applyNumberFormat="1" applyFont="1" applyFill="1" applyBorder="1" applyAlignment="1" applyProtection="1">
      <alignment horizontal="left" vertical="top" wrapText="1"/>
      <protection locked="0"/>
    </xf>
    <xf numFmtId="0" fontId="8" fillId="2" borderId="0" xfId="1" applyFont="1" applyFill="1" applyAlignment="1">
      <alignment horizontal="center" vertical="center"/>
    </xf>
    <xf numFmtId="0" fontId="8" fillId="2" borderId="0" xfId="5" applyFont="1" applyFill="1" applyAlignment="1">
      <alignment horizontal="center"/>
    </xf>
    <xf numFmtId="0" fontId="6" fillId="2" borderId="0" xfId="1" applyFont="1" applyFill="1" applyAlignment="1">
      <alignment horizontal="center"/>
    </xf>
    <xf numFmtId="0" fontId="6" fillId="2" borderId="0" xfId="5" applyFont="1" applyFill="1" applyAlignment="1">
      <alignment horizontal="center"/>
    </xf>
    <xf numFmtId="0" fontId="3" fillId="2" borderId="0" xfId="1" applyFont="1" applyFill="1" applyAlignment="1">
      <alignment horizontal="left" vertical="top" wrapText="1"/>
    </xf>
    <xf numFmtId="0" fontId="3" fillId="2" borderId="0" xfId="1" applyFont="1" applyFill="1" applyAlignment="1">
      <alignment horizontal="left" wrapText="1"/>
    </xf>
    <xf numFmtId="0" fontId="3" fillId="2" borderId="0" xfId="1" quotePrefix="1" applyFont="1" applyFill="1" applyAlignment="1">
      <alignment horizontal="left" wrapText="1"/>
    </xf>
    <xf numFmtId="166" fontId="4" fillId="2" borderId="3" xfId="4" applyFont="1" applyFill="1" applyBorder="1" applyAlignment="1">
      <alignment horizontal="center" vertical="center"/>
    </xf>
    <xf numFmtId="166" fontId="4" fillId="2" borderId="4" xfId="4" applyFont="1" applyFill="1" applyBorder="1" applyAlignment="1">
      <alignment horizontal="center" vertical="center"/>
    </xf>
    <xf numFmtId="166" fontId="4" fillId="2" borderId="5" xfId="4" applyFont="1" applyFill="1" applyBorder="1" applyAlignment="1">
      <alignment horizontal="center" vertical="center"/>
    </xf>
    <xf numFmtId="0" fontId="4" fillId="2" borderId="1" xfId="5" applyFont="1" applyFill="1" applyBorder="1" applyAlignment="1" applyProtection="1">
      <alignment horizontal="center" vertical="center" wrapText="1"/>
      <protection locked="0"/>
    </xf>
  </cellXfs>
  <cellStyles count="20">
    <cellStyle name="Comma" xfId="2" xr:uid="{00000000-0005-0000-0000-000000000000}"/>
    <cellStyle name="Millares 2 3" xfId="10" xr:uid="{00000000-0005-0000-0000-000001000000}"/>
    <cellStyle name="Millares 2 5" xfId="3" xr:uid="{00000000-0005-0000-0000-000002000000}"/>
    <cellStyle name="Millares 3 3" xfId="7" xr:uid="{00000000-0005-0000-0000-000003000000}"/>
    <cellStyle name="Millares 5" xfId="17" xr:uid="{F8117739-7D96-47C5-B224-559457B25651}"/>
    <cellStyle name="Millares 6" xfId="19" xr:uid="{A731E9DD-7FC4-4937-8FD7-D0643ECC6525}"/>
    <cellStyle name="Normal" xfId="0" builtinId="0"/>
    <cellStyle name="Normal 10" xfId="11" xr:uid="{00000000-0005-0000-0000-000005000000}"/>
    <cellStyle name="Normal 2 10" xfId="15" xr:uid="{64DC0FD0-416A-4B2D-993E-1F994EC3075E}"/>
    <cellStyle name="Normal 2 10 2" xfId="12" xr:uid="{00000000-0005-0000-0000-000006000000}"/>
    <cellStyle name="Normal 2 2" xfId="14" xr:uid="{CB94E57B-3629-47E4-90D8-7FF1DE359577}"/>
    <cellStyle name="Normal 3 2 2" xfId="16" xr:uid="{8D3F9F5B-7F1A-415F-9917-312DEBC84C36}"/>
    <cellStyle name="Normal 3 3" xfId="9" xr:uid="{00000000-0005-0000-0000-000007000000}"/>
    <cellStyle name="Normal 4 3" xfId="5" xr:uid="{00000000-0005-0000-0000-000008000000}"/>
    <cellStyle name="Normal 5 3" xfId="8" xr:uid="{00000000-0005-0000-0000-000009000000}"/>
    <cellStyle name="Normal 7" xfId="4" xr:uid="{00000000-0005-0000-0000-00000A000000}"/>
    <cellStyle name="Normal 7 2" xfId="18" xr:uid="{AE90B96E-8A28-46E9-86B0-E9C7B0952B4A}"/>
    <cellStyle name="Normal_1990 - 1997" xfId="6" xr:uid="{00000000-0005-0000-0000-00000B000000}"/>
    <cellStyle name="Normal_BALACOME 2007" xfId="1" xr:uid="{00000000-0005-0000-0000-00000C000000}"/>
    <cellStyle name="Porcentaje 3" xfId="13" xr:uid="{00000000-0005-0000-0000-00000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136071</xdr:colOff>
      <xdr:row>2</xdr:row>
      <xdr:rowOff>27214</xdr:rowOff>
    </xdr:from>
    <xdr:to>
      <xdr:col>1</xdr:col>
      <xdr:colOff>2530929</xdr:colOff>
      <xdr:row>3</xdr:row>
      <xdr:rowOff>285750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57055A3-6F8A-450E-A9FC-9CE3E38BF21E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48800"/>
        <a:stretch/>
      </xdr:blipFill>
      <xdr:spPr bwMode="auto">
        <a:xfrm>
          <a:off x="476250" y="503464"/>
          <a:ext cx="2394858" cy="544286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20</xdr:col>
      <xdr:colOff>122465</xdr:colOff>
      <xdr:row>2</xdr:row>
      <xdr:rowOff>244928</xdr:rowOff>
    </xdr:from>
    <xdr:to>
      <xdr:col>23</xdr:col>
      <xdr:colOff>865719</xdr:colOff>
      <xdr:row>3</xdr:row>
      <xdr:rowOff>233522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696EE1B-7961-4935-87CB-D14620EC76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7199429" y="721178"/>
          <a:ext cx="3505504" cy="27434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A77"/>
  <sheetViews>
    <sheetView tabSelected="1" zoomScale="70" zoomScaleNormal="70" workbookViewId="0">
      <selection activeCell="B3" sqref="B3:X3"/>
    </sheetView>
  </sheetViews>
  <sheetFormatPr baseColWidth="10" defaultColWidth="11.42578125" defaultRowHeight="15" x14ac:dyDescent="0.25"/>
  <cols>
    <col min="1" max="1" width="5" style="2" customWidth="1"/>
    <col min="2" max="2" width="62.85546875" style="2" customWidth="1"/>
    <col min="3" max="7" width="11.140625" style="2" bestFit="1" customWidth="1"/>
    <col min="8" max="8" width="8.28515625" style="2" bestFit="1" customWidth="1"/>
    <col min="9" max="12" width="7.85546875" style="2" bestFit="1" customWidth="1"/>
    <col min="13" max="13" width="9.140625" style="2" bestFit="1" customWidth="1"/>
    <col min="14" max="14" width="8.7109375" style="2" bestFit="1" customWidth="1"/>
    <col min="15" max="16" width="9.140625" style="2" bestFit="1" customWidth="1"/>
    <col min="17" max="18" width="13.5703125" style="2" bestFit="1" customWidth="1"/>
    <col min="19" max="20" width="14" style="2" bestFit="1" customWidth="1"/>
    <col min="21" max="21" width="13.5703125" style="2" customWidth="1"/>
    <col min="22" max="22" width="13.5703125" style="2" bestFit="1" customWidth="1"/>
    <col min="23" max="24" width="14" style="2" bestFit="1" customWidth="1"/>
    <col min="25" max="16384" width="11.42578125" style="2"/>
  </cols>
  <sheetData>
    <row r="1" spans="1:27" x14ac:dyDescent="0.25">
      <c r="B1" s="8"/>
    </row>
    <row r="2" spans="1:27" ht="22.5" x14ac:dyDescent="0.25">
      <c r="B2" s="58" t="s">
        <v>43</v>
      </c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</row>
    <row r="3" spans="1:27" ht="22.5" x14ac:dyDescent="0.3">
      <c r="B3" s="59" t="s">
        <v>10</v>
      </c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  <c r="T3" s="59"/>
      <c r="U3" s="59"/>
      <c r="V3" s="59"/>
      <c r="W3" s="59"/>
      <c r="X3" s="59"/>
    </row>
    <row r="4" spans="1:27" s="8" customFormat="1" ht="27.75" x14ac:dyDescent="0.35">
      <c r="A4" s="2"/>
      <c r="B4" s="60" t="s">
        <v>44</v>
      </c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  <c r="X4" s="60"/>
      <c r="Y4" s="2"/>
      <c r="Z4" s="2"/>
    </row>
    <row r="5" spans="1:27" s="8" customFormat="1" ht="23.25" x14ac:dyDescent="0.35">
      <c r="A5" s="2"/>
      <c r="B5" s="61" t="s">
        <v>11</v>
      </c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2"/>
      <c r="Z5" s="2"/>
    </row>
    <row r="6" spans="1:27" s="8" customFormat="1" ht="12" customHeight="1" x14ac:dyDescent="0.25">
      <c r="A6" s="2"/>
      <c r="G6" s="5"/>
      <c r="H6" s="5"/>
      <c r="I6" s="5"/>
      <c r="J6" s="5"/>
      <c r="K6" s="5"/>
      <c r="X6" s="2"/>
      <c r="Y6" s="2"/>
      <c r="Z6" s="2"/>
    </row>
    <row r="7" spans="1:27" s="8" customFormat="1" ht="17.25" customHeight="1" x14ac:dyDescent="0.25">
      <c r="A7" s="2"/>
      <c r="B7" s="68" t="s">
        <v>12</v>
      </c>
      <c r="C7" s="65" t="s">
        <v>5</v>
      </c>
      <c r="D7" s="66"/>
      <c r="E7" s="66"/>
      <c r="F7" s="66"/>
      <c r="G7" s="67"/>
      <c r="H7" s="68" t="s">
        <v>13</v>
      </c>
      <c r="I7" s="68"/>
      <c r="J7" s="68"/>
      <c r="K7" s="68"/>
      <c r="L7" s="68"/>
      <c r="M7" s="68" t="s">
        <v>14</v>
      </c>
      <c r="N7" s="68"/>
      <c r="O7" s="68"/>
      <c r="P7" s="68"/>
      <c r="Q7" s="68" t="s">
        <v>0</v>
      </c>
      <c r="R7" s="68"/>
      <c r="S7" s="68"/>
      <c r="T7" s="68"/>
      <c r="U7" s="68" t="s">
        <v>1</v>
      </c>
      <c r="V7" s="68"/>
      <c r="W7" s="68"/>
      <c r="X7" s="68"/>
      <c r="Y7" s="2"/>
      <c r="Z7" s="2"/>
    </row>
    <row r="8" spans="1:27" s="8" customFormat="1" x14ac:dyDescent="0.25">
      <c r="A8" s="2"/>
      <c r="B8" s="68"/>
      <c r="C8" s="19">
        <v>2020</v>
      </c>
      <c r="D8" s="20">
        <v>2021</v>
      </c>
      <c r="E8" s="20">
        <v>2022</v>
      </c>
      <c r="F8" s="20">
        <v>2023</v>
      </c>
      <c r="G8" s="4" t="s">
        <v>8</v>
      </c>
      <c r="H8" s="19">
        <v>2020</v>
      </c>
      <c r="I8" s="20">
        <v>2021</v>
      </c>
      <c r="J8" s="20">
        <v>2022</v>
      </c>
      <c r="K8" s="20">
        <v>2023</v>
      </c>
      <c r="L8" s="20">
        <v>2024</v>
      </c>
      <c r="M8" s="20">
        <v>2021</v>
      </c>
      <c r="N8" s="20">
        <v>2022</v>
      </c>
      <c r="O8" s="20">
        <v>2023</v>
      </c>
      <c r="P8" s="20">
        <v>2024</v>
      </c>
      <c r="Q8" s="7" t="s">
        <v>7</v>
      </c>
      <c r="R8" s="7" t="s">
        <v>6</v>
      </c>
      <c r="S8" s="7" t="s">
        <v>2</v>
      </c>
      <c r="T8" s="7" t="s">
        <v>3</v>
      </c>
      <c r="U8" s="7" t="s">
        <v>7</v>
      </c>
      <c r="V8" s="7" t="s">
        <v>6</v>
      </c>
      <c r="W8" s="7" t="s">
        <v>2</v>
      </c>
      <c r="X8" s="7" t="s">
        <v>3</v>
      </c>
      <c r="Y8" s="2"/>
      <c r="Z8" s="2"/>
    </row>
    <row r="9" spans="1:27" s="8" customFormat="1" x14ac:dyDescent="0.25">
      <c r="A9" s="2"/>
      <c r="B9" s="55" t="s">
        <v>15</v>
      </c>
      <c r="C9" s="24">
        <v>869.62109159221416</v>
      </c>
      <c r="D9" s="10">
        <v>1243.9231309451302</v>
      </c>
      <c r="E9" s="10">
        <v>1404.8685265552756</v>
      </c>
      <c r="F9" s="10">
        <v>1392.4926944614299</v>
      </c>
      <c r="G9" s="25">
        <v>1218.19000403</v>
      </c>
      <c r="H9" s="24">
        <f>+(C9/C$67)*100</f>
        <v>20.419117456950229</v>
      </c>
      <c r="I9" s="10">
        <f t="shared" ref="I9:K9" si="0">+(D9/D$67)*100</f>
        <v>24.011347492132877</v>
      </c>
      <c r="J9" s="10">
        <f t="shared" si="0"/>
        <v>22.969621213464354</v>
      </c>
      <c r="K9" s="10">
        <f t="shared" si="0"/>
        <v>23.399440500835624</v>
      </c>
      <c r="L9" s="25">
        <f>+(G9/G$67)*100</f>
        <v>21.605574490191255</v>
      </c>
      <c r="M9" s="35">
        <f>+M10+M11</f>
        <v>374.30203935291604</v>
      </c>
      <c r="N9" s="11">
        <f t="shared" ref="N9:P9" si="1">+N10+N11</f>
        <v>160.9453956101454</v>
      </c>
      <c r="O9" s="11">
        <f t="shared" si="1"/>
        <v>-12.375832093845645</v>
      </c>
      <c r="P9" s="36">
        <f t="shared" si="1"/>
        <v>-174.30269043142997</v>
      </c>
      <c r="Q9" s="35">
        <f>+D9-C9</f>
        <v>374.30203935291604</v>
      </c>
      <c r="R9" s="11">
        <f t="shared" ref="R9:S9" si="2">+E9-D9</f>
        <v>160.9453956101454</v>
      </c>
      <c r="S9" s="11">
        <f t="shared" si="2"/>
        <v>-12.375832093845702</v>
      </c>
      <c r="T9" s="36">
        <f>+G9-F9</f>
        <v>-174.30269043142994</v>
      </c>
      <c r="U9" s="35">
        <f>+(D9/C9-1)*100</f>
        <v>43.041968849628034</v>
      </c>
      <c r="V9" s="11">
        <f t="shared" ref="V9:X9" si="3">+(E9/D9-1)*100</f>
        <v>12.938532261865676</v>
      </c>
      <c r="W9" s="11">
        <f t="shared" si="3"/>
        <v>-0.88092457478502473</v>
      </c>
      <c r="X9" s="36">
        <f t="shared" si="3"/>
        <v>-12.517314534195412</v>
      </c>
      <c r="Y9" s="2"/>
      <c r="Z9" s="2"/>
      <c r="AA9" s="2"/>
    </row>
    <row r="10" spans="1:27" s="8" customFormat="1" x14ac:dyDescent="0.25">
      <c r="A10" s="2"/>
      <c r="B10" s="56" t="s">
        <v>16</v>
      </c>
      <c r="C10" s="26">
        <v>6865.4883099999988</v>
      </c>
      <c r="D10" s="12">
        <v>7924.6847100000005</v>
      </c>
      <c r="E10" s="12">
        <v>5879.5859999999993</v>
      </c>
      <c r="F10" s="12">
        <v>6990.1595247826081</v>
      </c>
      <c r="G10" s="27">
        <v>5973.8660008695651</v>
      </c>
      <c r="H10" s="26"/>
      <c r="I10" s="12"/>
      <c r="J10" s="12"/>
      <c r="K10" s="12"/>
      <c r="L10" s="33"/>
      <c r="M10" s="37">
        <f>+((D10-C10)*C11)/1000</f>
        <v>134.16373140376743</v>
      </c>
      <c r="N10" s="21">
        <f>+((E10-D10)*D11)/1000</f>
        <v>-321.01536951052378</v>
      </c>
      <c r="O10" s="21">
        <f t="shared" ref="O10:P10" si="4">+((F10-E10)*E11)/1000</f>
        <v>265.36048480159019</v>
      </c>
      <c r="P10" s="38">
        <f t="shared" si="4"/>
        <v>-202.45336354056764</v>
      </c>
      <c r="Q10" s="44">
        <f t="shared" ref="Q10:Q67" si="5">+D10-C10</f>
        <v>1059.1964000000016</v>
      </c>
      <c r="R10" s="13">
        <f t="shared" ref="R10:R67" si="6">+E10-D10</f>
        <v>-2045.0987100000011</v>
      </c>
      <c r="S10" s="13">
        <f t="shared" ref="S10:S67" si="7">+F10-E10</f>
        <v>1110.5735247826087</v>
      </c>
      <c r="T10" s="45">
        <f t="shared" ref="T10:T66" si="8">+G10-F10</f>
        <v>-1016.2935239130429</v>
      </c>
      <c r="U10" s="48">
        <f t="shared" ref="U10:U67" si="9">+(D10/C10-1)*100</f>
        <v>15.427837790608677</v>
      </c>
      <c r="V10" s="22">
        <f t="shared" ref="V10:V67" si="10">+(E10/D10-1)*100</f>
        <v>-25.806688654998876</v>
      </c>
      <c r="W10" s="22">
        <f t="shared" ref="W10:W67" si="11">+(F10/E10-1)*100</f>
        <v>18.888634757321498</v>
      </c>
      <c r="X10" s="49">
        <f t="shared" ref="X10:X66" si="12">+(G10/F10-1)*100</f>
        <v>-14.538917464042411</v>
      </c>
      <c r="Y10" s="2"/>
      <c r="Z10" s="2"/>
      <c r="AA10" s="2"/>
    </row>
    <row r="11" spans="1:27" s="8" customFormat="1" x14ac:dyDescent="0.25">
      <c r="A11" s="2"/>
      <c r="B11" s="56" t="s">
        <v>17</v>
      </c>
      <c r="C11" s="28">
        <v>126.66558478084633</v>
      </c>
      <c r="D11" s="14">
        <v>156.96815412422006</v>
      </c>
      <c r="E11" s="14">
        <v>238.94004213141466</v>
      </c>
      <c r="F11" s="14">
        <v>199.20757023134405</v>
      </c>
      <c r="G11" s="29">
        <v>203.91987430797383</v>
      </c>
      <c r="H11" s="28"/>
      <c r="I11" s="14"/>
      <c r="J11" s="14"/>
      <c r="K11" s="14"/>
      <c r="L11" s="34"/>
      <c r="M11" s="39">
        <f>+((D11-C11)*D10)/1000</f>
        <v>240.13830794914858</v>
      </c>
      <c r="N11" s="15">
        <f t="shared" ref="N11:P11" si="13">+((E11-D11)*E10)/1000</f>
        <v>481.96076512066918</v>
      </c>
      <c r="O11" s="15">
        <f t="shared" si="13"/>
        <v>-277.73631689543583</v>
      </c>
      <c r="P11" s="40">
        <f t="shared" si="13"/>
        <v>28.150673109137678</v>
      </c>
      <c r="Q11" s="46">
        <f t="shared" si="5"/>
        <v>30.302569343373733</v>
      </c>
      <c r="R11" s="16">
        <f t="shared" si="6"/>
        <v>81.971888007194593</v>
      </c>
      <c r="S11" s="16">
        <f t="shared" si="7"/>
        <v>-39.732471900070607</v>
      </c>
      <c r="T11" s="47">
        <f t="shared" si="8"/>
        <v>4.7123040766297777</v>
      </c>
      <c r="U11" s="48">
        <f t="shared" si="9"/>
        <v>23.923285394215398</v>
      </c>
      <c r="V11" s="22">
        <f t="shared" si="10"/>
        <v>52.221986341461601</v>
      </c>
      <c r="W11" s="22">
        <f t="shared" si="11"/>
        <v>-16.628636852009148</v>
      </c>
      <c r="X11" s="49">
        <f t="shared" si="12"/>
        <v>2.3655245988680518</v>
      </c>
      <c r="Y11" s="2"/>
      <c r="Z11" s="2"/>
      <c r="AA11" s="2"/>
    </row>
    <row r="12" spans="1:27" s="8" customFormat="1" x14ac:dyDescent="0.25">
      <c r="A12" s="2"/>
      <c r="B12" s="55" t="s">
        <v>18</v>
      </c>
      <c r="C12" s="24">
        <v>372.44482966827502</v>
      </c>
      <c r="D12" s="10">
        <v>544.77470583243212</v>
      </c>
      <c r="E12" s="10">
        <v>652.56277014058799</v>
      </c>
      <c r="F12" s="10">
        <v>506.86049381585292</v>
      </c>
      <c r="G12" s="25">
        <v>429.19834171676195</v>
      </c>
      <c r="H12" s="24">
        <f>+(C12/C$67)*100</f>
        <v>8.745182007149948</v>
      </c>
      <c r="I12" s="10">
        <f t="shared" ref="I12" si="14">+(D12/D$67)*100</f>
        <v>10.515742043262954</v>
      </c>
      <c r="J12" s="10">
        <f t="shared" ref="J12" si="15">+(E12/E$67)*100</f>
        <v>10.669410955409111</v>
      </c>
      <c r="K12" s="10">
        <f t="shared" ref="K12" si="16">+(F12/F$67)*100</f>
        <v>8.5172812858852129</v>
      </c>
      <c r="L12" s="25">
        <f t="shared" ref="L12" si="17">+(G12/G$67)*100</f>
        <v>7.6121760253745245</v>
      </c>
      <c r="M12" s="35">
        <f t="shared" ref="M12:N12" si="18">+M13+M14</f>
        <v>172.3298761641571</v>
      </c>
      <c r="N12" s="11">
        <f t="shared" si="18"/>
        <v>107.78806430815587</v>
      </c>
      <c r="O12" s="11">
        <f t="shared" ref="O12" si="19">+O13+O14</f>
        <v>-145.70227632473507</v>
      </c>
      <c r="P12" s="36">
        <f t="shared" ref="P12" si="20">+P13+P14</f>
        <v>-77.662152099090974</v>
      </c>
      <c r="Q12" s="35">
        <f t="shared" si="5"/>
        <v>172.3298761641571</v>
      </c>
      <c r="R12" s="11">
        <f t="shared" si="6"/>
        <v>107.78806430815587</v>
      </c>
      <c r="S12" s="11">
        <f t="shared" si="7"/>
        <v>-145.70227632473507</v>
      </c>
      <c r="T12" s="36">
        <f t="shared" si="8"/>
        <v>-77.662152099090974</v>
      </c>
      <c r="U12" s="50">
        <f t="shared" si="9"/>
        <v>46.269906959816296</v>
      </c>
      <c r="V12" s="23">
        <f t="shared" si="10"/>
        <v>19.785805609945207</v>
      </c>
      <c r="W12" s="23">
        <f>+(F12/E12-1)*100</f>
        <v>-22.327702865020171</v>
      </c>
      <c r="X12" s="51">
        <f>+(G12/F12-1)*100</f>
        <v>-15.322194774822274</v>
      </c>
      <c r="Y12" s="2"/>
      <c r="Z12" s="2"/>
      <c r="AA12" s="2"/>
    </row>
    <row r="13" spans="1:27" s="8" customFormat="1" x14ac:dyDescent="0.25">
      <c r="A13" s="2"/>
      <c r="B13" s="56" t="s">
        <v>19</v>
      </c>
      <c r="C13" s="26">
        <v>538595.71083000011</v>
      </c>
      <c r="D13" s="12">
        <v>501592.108473</v>
      </c>
      <c r="E13" s="12">
        <v>482493.6423500001</v>
      </c>
      <c r="F13" s="12">
        <v>515081.88943000004</v>
      </c>
      <c r="G13" s="27">
        <v>390222.30257</v>
      </c>
      <c r="H13" s="26"/>
      <c r="I13" s="12"/>
      <c r="J13" s="12"/>
      <c r="K13" s="12"/>
      <c r="L13" s="33"/>
      <c r="M13" s="37">
        <f>+((D13-C13)*C14)/1000</f>
        <v>-25.588396082336256</v>
      </c>
      <c r="N13" s="21">
        <f>+((E13-D13)*D14)/1000</f>
        <v>-20.742673356010336</v>
      </c>
      <c r="O13" s="21">
        <f t="shared" ref="O13" si="21">+((F13-E13)*E14)/1000</f>
        <v>44.07493679082399</v>
      </c>
      <c r="P13" s="38">
        <f t="shared" ref="P13" si="22">+((G13-F13)*F14)/1000</f>
        <v>-122.86666091781443</v>
      </c>
      <c r="Q13" s="44">
        <f t="shared" si="5"/>
        <v>-37003.602357000113</v>
      </c>
      <c r="R13" s="13">
        <f t="shared" si="6"/>
        <v>-19098.466122999904</v>
      </c>
      <c r="S13" s="13">
        <f t="shared" si="7"/>
        <v>32588.247079999943</v>
      </c>
      <c r="T13" s="45">
        <f t="shared" si="8"/>
        <v>-124859.58686000004</v>
      </c>
      <c r="U13" s="48">
        <f t="shared" si="9"/>
        <v>-6.8703856367470673</v>
      </c>
      <c r="V13" s="22">
        <f t="shared" si="10"/>
        <v>-3.8075690985532984</v>
      </c>
      <c r="W13" s="22">
        <f t="shared" si="11"/>
        <v>6.7541298412302053</v>
      </c>
      <c r="X13" s="49">
        <f t="shared" si="12"/>
        <v>-24.240725488945493</v>
      </c>
      <c r="Y13" s="2"/>
      <c r="Z13" s="2"/>
      <c r="AA13" s="2"/>
    </row>
    <row r="14" spans="1:27" s="8" customFormat="1" x14ac:dyDescent="0.25">
      <c r="A14" s="2"/>
      <c r="B14" s="56" t="s">
        <v>17</v>
      </c>
      <c r="C14" s="28">
        <v>0.69151094629832988</v>
      </c>
      <c r="D14" s="14">
        <v>1.0860910621000262</v>
      </c>
      <c r="E14" s="14">
        <v>1.3524795206881088</v>
      </c>
      <c r="F14" s="14">
        <v>0.98403866301095322</v>
      </c>
      <c r="G14" s="29">
        <v>1.0998816287282047</v>
      </c>
      <c r="H14" s="28"/>
      <c r="I14" s="14"/>
      <c r="J14" s="14"/>
      <c r="K14" s="14"/>
      <c r="L14" s="34"/>
      <c r="M14" s="39">
        <f t="shared" ref="M14:N14" si="23">+((D14-C14)*D13)/1000</f>
        <v>197.91827224649336</v>
      </c>
      <c r="N14" s="15">
        <f t="shared" si="23"/>
        <v>128.5307376641662</v>
      </c>
      <c r="O14" s="15">
        <f t="shared" ref="O14" si="24">+((F14-E14)*F13)/1000</f>
        <v>-189.77721311555905</v>
      </c>
      <c r="P14" s="40">
        <f t="shared" ref="P14" si="25">+((G14-F14)*G13)/1000</f>
        <v>45.204508818723454</v>
      </c>
      <c r="Q14" s="46">
        <f t="shared" si="5"/>
        <v>0.39458011580169627</v>
      </c>
      <c r="R14" s="16">
        <f t="shared" si="6"/>
        <v>0.26638845858808269</v>
      </c>
      <c r="S14" s="16">
        <f t="shared" si="7"/>
        <v>-0.36844085767715562</v>
      </c>
      <c r="T14" s="47">
        <f t="shared" si="8"/>
        <v>0.1158429657172515</v>
      </c>
      <c r="U14" s="48">
        <f t="shared" si="9"/>
        <v>57.060574082578228</v>
      </c>
      <c r="V14" s="22">
        <f t="shared" si="10"/>
        <v>24.527267361265604</v>
      </c>
      <c r="W14" s="22">
        <f t="shared" si="11"/>
        <v>-27.241880711783484</v>
      </c>
      <c r="X14" s="49">
        <f t="shared" si="12"/>
        <v>11.772196568252324</v>
      </c>
      <c r="Y14" s="2"/>
      <c r="Z14" s="2"/>
      <c r="AA14" s="2"/>
    </row>
    <row r="15" spans="1:27" s="8" customFormat="1" x14ac:dyDescent="0.25">
      <c r="A15" s="2"/>
      <c r="B15" s="55" t="s">
        <v>20</v>
      </c>
      <c r="C15" s="24">
        <v>91.437307759541014</v>
      </c>
      <c r="D15" s="10">
        <v>89.495713698487975</v>
      </c>
      <c r="E15" s="10">
        <v>105.15937889648298</v>
      </c>
      <c r="F15" s="10">
        <v>103.24782459149797</v>
      </c>
      <c r="G15" s="25">
        <v>100.257610677393</v>
      </c>
      <c r="H15" s="24">
        <f>+(C15/C$67)*100</f>
        <v>2.1469915405005926</v>
      </c>
      <c r="I15" s="10">
        <f t="shared" ref="I15" si="26">+(D15/D$67)*100</f>
        <v>1.727528516201875</v>
      </c>
      <c r="J15" s="10">
        <f t="shared" ref="J15" si="27">+(E15/E$67)*100</f>
        <v>1.7193574022318681</v>
      </c>
      <c r="K15" s="10">
        <f t="shared" ref="K15" si="28">+(F15/F$67)*100</f>
        <v>1.7349759449214748</v>
      </c>
      <c r="L15" s="25">
        <f t="shared" ref="L15" si="29">+(G15/G$67)*100</f>
        <v>1.7781489492879339</v>
      </c>
      <c r="M15" s="35">
        <f t="shared" ref="M15:N15" si="30">+M16+M17</f>
        <v>-1.941594061053026</v>
      </c>
      <c r="N15" s="11">
        <f t="shared" si="30"/>
        <v>15.663665197995002</v>
      </c>
      <c r="O15" s="11">
        <f t="shared" ref="O15" si="31">+O16+O17</f>
        <v>-1.9115543049850094</v>
      </c>
      <c r="P15" s="36">
        <f t="shared" ref="P15" si="32">+P16+P17</f>
        <v>-2.9902139141049768</v>
      </c>
      <c r="Q15" s="35">
        <f t="shared" si="5"/>
        <v>-1.9415940610530384</v>
      </c>
      <c r="R15" s="11">
        <f t="shared" si="6"/>
        <v>15.663665197995002</v>
      </c>
      <c r="S15" s="11">
        <f t="shared" si="7"/>
        <v>-1.9115543049850032</v>
      </c>
      <c r="T15" s="36">
        <f t="shared" si="8"/>
        <v>-2.9902139141049702</v>
      </c>
      <c r="U15" s="50">
        <f t="shared" si="9"/>
        <v>-2.1234156042290508</v>
      </c>
      <c r="V15" s="23">
        <f t="shared" si="10"/>
        <v>17.502140103341766</v>
      </c>
      <c r="W15" s="23">
        <f t="shared" si="11"/>
        <v>-1.8177687288042144</v>
      </c>
      <c r="X15" s="51">
        <f t="shared" si="12"/>
        <v>-2.8961519779577061</v>
      </c>
      <c r="Y15" s="2"/>
      <c r="Z15" s="2"/>
      <c r="AA15" s="2"/>
    </row>
    <row r="16" spans="1:27" s="8" customFormat="1" x14ac:dyDescent="0.25">
      <c r="A16" s="2"/>
      <c r="B16" s="56" t="s">
        <v>19</v>
      </c>
      <c r="C16" s="26">
        <v>253392.65213</v>
      </c>
      <c r="D16" s="12">
        <v>221031.28284000003</v>
      </c>
      <c r="E16" s="12">
        <v>218141.26936999997</v>
      </c>
      <c r="F16" s="12">
        <v>207640.59917000003</v>
      </c>
      <c r="G16" s="27">
        <v>197115.42281000005</v>
      </c>
      <c r="H16" s="26"/>
      <c r="I16" s="12"/>
      <c r="J16" s="12"/>
      <c r="K16" s="12"/>
      <c r="L16" s="33"/>
      <c r="M16" s="37">
        <f>+((D16-C16)*C17)/1000</f>
        <v>-11.677672807070149</v>
      </c>
      <c r="N16" s="21">
        <f>+((E16-D16)*D17)/1000</f>
        <v>-1.1701683796638251</v>
      </c>
      <c r="O16" s="21">
        <f t="shared" ref="O16" si="33">+((F16-E16)*E17)/1000</f>
        <v>-5.062058909888524</v>
      </c>
      <c r="P16" s="38">
        <f t="shared" ref="P16" si="34">+((G16-F16)*F17)/1000</f>
        <v>-5.2335697688974223</v>
      </c>
      <c r="Q16" s="44">
        <f t="shared" si="5"/>
        <v>-32361.369289999973</v>
      </c>
      <c r="R16" s="13">
        <f t="shared" si="6"/>
        <v>-2890.0134700000635</v>
      </c>
      <c r="S16" s="13">
        <f t="shared" si="7"/>
        <v>-10500.670199999935</v>
      </c>
      <c r="T16" s="45">
        <f t="shared" si="8"/>
        <v>-10525.176359999983</v>
      </c>
      <c r="U16" s="48">
        <f t="shared" si="9"/>
        <v>-12.77123429506447</v>
      </c>
      <c r="V16" s="22">
        <f t="shared" si="10"/>
        <v>-1.3075133224884183</v>
      </c>
      <c r="W16" s="22">
        <f t="shared" si="11"/>
        <v>-4.8137017953211014</v>
      </c>
      <c r="X16" s="49">
        <f t="shared" si="12"/>
        <v>-5.0689395051219162</v>
      </c>
      <c r="Y16" s="2"/>
      <c r="Z16" s="2"/>
      <c r="AA16" s="2"/>
    </row>
    <row r="17" spans="1:27" s="8" customFormat="1" x14ac:dyDescent="0.25">
      <c r="A17" s="2"/>
      <c r="B17" s="56" t="s">
        <v>17</v>
      </c>
      <c r="C17" s="28">
        <v>0.36085224646778713</v>
      </c>
      <c r="D17" s="14">
        <v>0.40490066631551008</v>
      </c>
      <c r="E17" s="14">
        <v>0.48207007871636187</v>
      </c>
      <c r="F17" s="14">
        <v>0.49724295250644435</v>
      </c>
      <c r="G17" s="29">
        <v>0.50862387756452476</v>
      </c>
      <c r="H17" s="28"/>
      <c r="I17" s="14"/>
      <c r="J17" s="14"/>
      <c r="K17" s="14"/>
      <c r="L17" s="34"/>
      <c r="M17" s="39">
        <f t="shared" ref="M17:N17" si="35">+((D17-C17)*D16)/1000</f>
        <v>9.7360787460171228</v>
      </c>
      <c r="N17" s="15">
        <f t="shared" si="35"/>
        <v>16.833833577658826</v>
      </c>
      <c r="O17" s="15">
        <f t="shared" ref="O17" si="36">+((F17-E17)*F16)/1000</f>
        <v>3.1505046049035146</v>
      </c>
      <c r="P17" s="40">
        <f t="shared" ref="P17" si="37">+((G17-F17)*G16)/1000</f>
        <v>2.2433558547924455</v>
      </c>
      <c r="Q17" s="46">
        <f t="shared" si="5"/>
        <v>4.4048419847722953E-2</v>
      </c>
      <c r="R17" s="16">
        <f t="shared" si="6"/>
        <v>7.7169412400851789E-2</v>
      </c>
      <c r="S17" s="16">
        <f t="shared" si="7"/>
        <v>1.5172873790082475E-2</v>
      </c>
      <c r="T17" s="47">
        <f t="shared" si="8"/>
        <v>1.1380925058080416E-2</v>
      </c>
      <c r="U17" s="48">
        <f t="shared" si="9"/>
        <v>12.206774456551738</v>
      </c>
      <c r="V17" s="22">
        <f t="shared" si="10"/>
        <v>19.058850434372765</v>
      </c>
      <c r="W17" s="22">
        <f t="shared" si="11"/>
        <v>3.1474415152428215</v>
      </c>
      <c r="X17" s="49">
        <f t="shared" si="12"/>
        <v>2.2888057036731801</v>
      </c>
      <c r="Y17" s="2"/>
      <c r="Z17" s="2"/>
      <c r="AA17" s="2"/>
    </row>
    <row r="18" spans="1:27" s="8" customFormat="1" x14ac:dyDescent="0.25">
      <c r="A18" s="2"/>
      <c r="B18" s="55" t="s">
        <v>21</v>
      </c>
      <c r="C18" s="24">
        <v>245.03798903000001</v>
      </c>
      <c r="D18" s="10">
        <v>266.89640860999998</v>
      </c>
      <c r="E18" s="10">
        <v>285.17675179000003</v>
      </c>
      <c r="F18" s="10">
        <v>272.62604570999997</v>
      </c>
      <c r="G18" s="25">
        <v>237.01718654999999</v>
      </c>
      <c r="H18" s="24">
        <f>+(C18/C$67)*100</f>
        <v>5.7536087012994068</v>
      </c>
      <c r="I18" s="10">
        <f t="shared" ref="I18" si="38">+(D18/D$67)*100</f>
        <v>5.1518797682199207</v>
      </c>
      <c r="J18" s="10">
        <f t="shared" ref="J18" si="39">+(E18/E$67)*100</f>
        <v>4.6626441148653015</v>
      </c>
      <c r="K18" s="10">
        <f t="shared" ref="K18" si="40">+(F18/F$67)*100</f>
        <v>4.5812067531431744</v>
      </c>
      <c r="L18" s="25">
        <f t="shared" ref="L18" si="41">+(G18/G$67)*100</f>
        <v>4.2036894593788432</v>
      </c>
      <c r="M18" s="35">
        <f t="shared" ref="M18:N18" si="42">+M19+M20</f>
        <v>21.85841957999995</v>
      </c>
      <c r="N18" s="11">
        <f t="shared" si="42"/>
        <v>18.280343180000074</v>
      </c>
      <c r="O18" s="11">
        <f t="shared" ref="O18" si="43">+O19+O20</f>
        <v>-12.550706080000069</v>
      </c>
      <c r="P18" s="36">
        <f t="shared" ref="P18" si="44">+P19+P20</f>
        <v>-35.608859159999987</v>
      </c>
      <c r="Q18" s="35">
        <f t="shared" si="5"/>
        <v>21.858419579999975</v>
      </c>
      <c r="R18" s="11">
        <f t="shared" si="6"/>
        <v>18.280343180000045</v>
      </c>
      <c r="S18" s="11">
        <f t="shared" si="7"/>
        <v>-12.550706080000054</v>
      </c>
      <c r="T18" s="36">
        <f t="shared" si="8"/>
        <v>-35.60885915999998</v>
      </c>
      <c r="U18" s="50">
        <f t="shared" si="9"/>
        <v>8.9204207341596629</v>
      </c>
      <c r="V18" s="23">
        <f t="shared" si="10"/>
        <v>6.8492278615528424</v>
      </c>
      <c r="W18" s="23">
        <f t="shared" si="11"/>
        <v>-4.4010270827554043</v>
      </c>
      <c r="X18" s="51">
        <f t="shared" si="12"/>
        <v>-13.061429647069788</v>
      </c>
      <c r="Y18" s="2"/>
      <c r="Z18" s="2"/>
      <c r="AA18" s="2"/>
    </row>
    <row r="19" spans="1:27" s="8" customFormat="1" x14ac:dyDescent="0.25">
      <c r="A19" s="2"/>
      <c r="B19" s="56" t="s">
        <v>19</v>
      </c>
      <c r="C19" s="26">
        <v>32941.975789999997</v>
      </c>
      <c r="D19" s="12">
        <v>33708.188349999997</v>
      </c>
      <c r="E19" s="12">
        <v>34338.56841</v>
      </c>
      <c r="F19" s="12">
        <v>36549.14903</v>
      </c>
      <c r="G19" s="27">
        <v>29813.971280000002</v>
      </c>
      <c r="H19" s="26"/>
      <c r="I19" s="12"/>
      <c r="J19" s="12"/>
      <c r="K19" s="12"/>
      <c r="L19" s="33"/>
      <c r="M19" s="37">
        <f>+((D19-C19)*C20)/1000</f>
        <v>5.6994512432652193</v>
      </c>
      <c r="N19" s="21">
        <f>+((E19-D19)*D20)/1000</f>
        <v>4.9912553094345444</v>
      </c>
      <c r="O19" s="21">
        <f t="shared" ref="O19" si="45">+((F19-E19)*E20)/1000</f>
        <v>18.358546380108823</v>
      </c>
      <c r="P19" s="38">
        <f t="shared" ref="P19" si="46">+((G19-F19)*F20)/1000</f>
        <v>-50.238786014670573</v>
      </c>
      <c r="Q19" s="44">
        <f t="shared" si="5"/>
        <v>766.21255999999994</v>
      </c>
      <c r="R19" s="13">
        <f t="shared" si="6"/>
        <v>630.38006000000314</v>
      </c>
      <c r="S19" s="13">
        <f t="shared" si="7"/>
        <v>2210.5806200000006</v>
      </c>
      <c r="T19" s="45">
        <f t="shared" si="8"/>
        <v>-6735.1777499999989</v>
      </c>
      <c r="U19" s="48">
        <f t="shared" si="9"/>
        <v>2.3259459750820222</v>
      </c>
      <c r="V19" s="22">
        <f t="shared" si="10"/>
        <v>1.8701095812525326</v>
      </c>
      <c r="W19" s="22">
        <f t="shared" si="11"/>
        <v>6.437602737556869</v>
      </c>
      <c r="X19" s="49">
        <f t="shared" si="12"/>
        <v>-18.427727946474704</v>
      </c>
      <c r="Y19" s="2"/>
      <c r="Z19" s="2"/>
      <c r="AA19" s="2"/>
    </row>
    <row r="20" spans="1:27" s="8" customFormat="1" x14ac:dyDescent="0.25">
      <c r="A20" s="2"/>
      <c r="B20" s="56" t="s">
        <v>17</v>
      </c>
      <c r="C20" s="28">
        <v>7.438472743471106</v>
      </c>
      <c r="D20" s="14">
        <v>7.9178508746525385</v>
      </c>
      <c r="E20" s="14">
        <v>8.3048526771707678</v>
      </c>
      <c r="F20" s="14">
        <v>7.4591626055705182</v>
      </c>
      <c r="G20" s="29">
        <v>7.9498696877392305</v>
      </c>
      <c r="H20" s="28"/>
      <c r="I20" s="14"/>
      <c r="J20" s="14"/>
      <c r="K20" s="14"/>
      <c r="L20" s="34"/>
      <c r="M20" s="39">
        <f t="shared" ref="M20:N20" si="47">+((D20-C20)*D19)/1000</f>
        <v>16.158968336734731</v>
      </c>
      <c r="N20" s="15">
        <f t="shared" si="47"/>
        <v>13.289087870565529</v>
      </c>
      <c r="O20" s="15">
        <f t="shared" ref="O20" si="48">+((F20-E20)*F19)/1000</f>
        <v>-30.909252460108892</v>
      </c>
      <c r="P20" s="40">
        <f t="shared" ref="P20" si="49">+((G20-F20)*G19)/1000</f>
        <v>14.629926854670588</v>
      </c>
      <c r="Q20" s="46">
        <f t="shared" si="5"/>
        <v>0.47937813118143247</v>
      </c>
      <c r="R20" s="16">
        <f t="shared" si="6"/>
        <v>0.38700180251822935</v>
      </c>
      <c r="S20" s="16">
        <f t="shared" si="7"/>
        <v>-0.84569007160024956</v>
      </c>
      <c r="T20" s="47">
        <f t="shared" si="8"/>
        <v>0.49070708216871228</v>
      </c>
      <c r="U20" s="48">
        <f t="shared" si="9"/>
        <v>6.4445773711033993</v>
      </c>
      <c r="V20" s="22">
        <f t="shared" si="10"/>
        <v>4.8877126968523754</v>
      </c>
      <c r="W20" s="22">
        <f t="shared" si="11"/>
        <v>-10.183083366728097</v>
      </c>
      <c r="X20" s="49">
        <f t="shared" si="12"/>
        <v>6.5785813785886882</v>
      </c>
      <c r="Y20" s="2"/>
      <c r="Z20" s="2"/>
      <c r="AA20" s="2"/>
    </row>
    <row r="21" spans="1:27" s="8" customFormat="1" x14ac:dyDescent="0.25">
      <c r="A21" s="2"/>
      <c r="B21" s="55" t="s">
        <v>22</v>
      </c>
      <c r="C21" s="24">
        <v>530.30909408352409</v>
      </c>
      <c r="D21" s="10">
        <v>312.31271686657203</v>
      </c>
      <c r="E21" s="10">
        <v>638.56966693542688</v>
      </c>
      <c r="F21" s="10">
        <v>684.91365041496374</v>
      </c>
      <c r="G21" s="25">
        <v>506.17221851806687</v>
      </c>
      <c r="H21" s="24">
        <f>+(C21/C$67)*100</f>
        <v>12.451910131059771</v>
      </c>
      <c r="I21" s="10">
        <f t="shared" ref="I21" si="50">+(D21/D$67)*100</f>
        <v>6.0285470897205746</v>
      </c>
      <c r="J21" s="10">
        <f t="shared" ref="J21" si="51">+(E21/E$67)*100</f>
        <v>10.440623510784969</v>
      </c>
      <c r="K21" s="10">
        <f t="shared" ref="K21" si="52">+(F21/F$67)*100</f>
        <v>11.509285667953636</v>
      </c>
      <c r="L21" s="25">
        <f t="shared" ref="L21" si="53">+(G21/G$67)*100</f>
        <v>8.9773693232407599</v>
      </c>
      <c r="M21" s="35">
        <f t="shared" ref="M21:N21" si="54">+M22+M23</f>
        <v>-217.99637721695206</v>
      </c>
      <c r="N21" s="11">
        <f t="shared" si="54"/>
        <v>326.25695006885485</v>
      </c>
      <c r="O21" s="11">
        <f t="shared" ref="O21" si="55">+O22+O23</f>
        <v>46.343983479536853</v>
      </c>
      <c r="P21" s="36">
        <f t="shared" ref="P21" si="56">+P22+P23</f>
        <v>-178.74143189689687</v>
      </c>
      <c r="Q21" s="35">
        <f t="shared" si="5"/>
        <v>-217.99637721695206</v>
      </c>
      <c r="R21" s="11">
        <f t="shared" si="6"/>
        <v>326.25695006885485</v>
      </c>
      <c r="S21" s="11">
        <f t="shared" si="7"/>
        <v>46.34398347953686</v>
      </c>
      <c r="T21" s="36">
        <f t="shared" si="8"/>
        <v>-178.74143189689687</v>
      </c>
      <c r="U21" s="50">
        <f t="shared" si="9"/>
        <v>-41.107418230059146</v>
      </c>
      <c r="V21" s="23">
        <f t="shared" si="10"/>
        <v>104.46483042451331</v>
      </c>
      <c r="W21" s="23">
        <f t="shared" si="11"/>
        <v>7.2574670986091938</v>
      </c>
      <c r="X21" s="51">
        <f t="shared" si="12"/>
        <v>-26.096929414182956</v>
      </c>
      <c r="Y21" s="2"/>
      <c r="Z21" s="2"/>
      <c r="AA21" s="2"/>
    </row>
    <row r="22" spans="1:27" s="8" customFormat="1" x14ac:dyDescent="0.25">
      <c r="A22" s="2"/>
      <c r="B22" s="56" t="s">
        <v>23</v>
      </c>
      <c r="C22" s="26">
        <v>28312.514717844533</v>
      </c>
      <c r="D22" s="12">
        <v>17422.764327099303</v>
      </c>
      <c r="E22" s="12">
        <v>27072.963991033204</v>
      </c>
      <c r="F22" s="12">
        <v>27126.016983502366</v>
      </c>
      <c r="G22" s="27">
        <v>26491.939852964191</v>
      </c>
      <c r="H22" s="26"/>
      <c r="I22" s="12"/>
      <c r="J22" s="12"/>
      <c r="K22" s="12"/>
      <c r="L22" s="33"/>
      <c r="M22" s="37">
        <f>+((D22-C22)*C23)/1000</f>
        <v>-203.97106092706196</v>
      </c>
      <c r="N22" s="21">
        <f>+((E22-D22)*D23)/1000</f>
        <v>172.98518299190326</v>
      </c>
      <c r="O22" s="21">
        <f t="shared" ref="O22" si="57">+((F22-E22)*E23)/1000</f>
        <v>1.2513602774406627</v>
      </c>
      <c r="P22" s="38">
        <f t="shared" ref="P22" si="58">+((G22-F22)*F23)/1000</f>
        <v>-16.010020283688327</v>
      </c>
      <c r="Q22" s="44">
        <f t="shared" si="5"/>
        <v>-10889.75039074523</v>
      </c>
      <c r="R22" s="13">
        <f t="shared" si="6"/>
        <v>9650.1996639339013</v>
      </c>
      <c r="S22" s="13">
        <f t="shared" si="7"/>
        <v>53.052992469161836</v>
      </c>
      <c r="T22" s="45">
        <f t="shared" si="8"/>
        <v>-634.07713053817497</v>
      </c>
      <c r="U22" s="48">
        <f t="shared" si="9"/>
        <v>-38.462674542582207</v>
      </c>
      <c r="V22" s="22">
        <f t="shared" si="10"/>
        <v>55.388453191231065</v>
      </c>
      <c r="W22" s="22">
        <f t="shared" si="11"/>
        <v>0.19596300016035961</v>
      </c>
      <c r="X22" s="49">
        <f t="shared" si="12"/>
        <v>-2.3375239015879568</v>
      </c>
      <c r="Y22" s="2"/>
      <c r="Z22" s="2"/>
      <c r="AA22" s="2"/>
    </row>
    <row r="23" spans="1:27" s="8" customFormat="1" x14ac:dyDescent="0.25">
      <c r="A23" s="2"/>
      <c r="B23" s="56" t="s">
        <v>17</v>
      </c>
      <c r="C23" s="28">
        <v>18.730554292631805</v>
      </c>
      <c r="D23" s="14">
        <v>17.925554808819975</v>
      </c>
      <c r="E23" s="14">
        <v>23.58698763633441</v>
      </c>
      <c r="F23" s="14">
        <v>25.249326166518212</v>
      </c>
      <c r="G23" s="29">
        <v>19.106649846233555</v>
      </c>
      <c r="H23" s="28"/>
      <c r="I23" s="14"/>
      <c r="J23" s="14"/>
      <c r="K23" s="14"/>
      <c r="L23" s="34"/>
      <c r="M23" s="39">
        <f t="shared" ref="M23:N23" si="59">+((D23-C23)*D22)/1000</f>
        <v>-14.025316289890108</v>
      </c>
      <c r="N23" s="15">
        <f t="shared" si="59"/>
        <v>153.27176707695159</v>
      </c>
      <c r="O23" s="15">
        <f t="shared" ref="O23" si="60">+((F23-E23)*F22)/1000</f>
        <v>45.092623202096192</v>
      </c>
      <c r="P23" s="40">
        <f t="shared" ref="P23" si="61">+((G23-F23)*G22)/1000</f>
        <v>-162.73141161320854</v>
      </c>
      <c r="Q23" s="46">
        <f t="shared" si="5"/>
        <v>-0.80499948381183017</v>
      </c>
      <c r="R23" s="16">
        <f t="shared" si="6"/>
        <v>5.6614328275144352</v>
      </c>
      <c r="S23" s="16">
        <f t="shared" si="7"/>
        <v>1.6623385301838027</v>
      </c>
      <c r="T23" s="47">
        <f t="shared" si="8"/>
        <v>-6.1426763202846573</v>
      </c>
      <c r="U23" s="48">
        <f t="shared" si="9"/>
        <v>-4.2977878349734659</v>
      </c>
      <c r="V23" s="22">
        <f t="shared" si="10"/>
        <v>31.583027068868287</v>
      </c>
      <c r="W23" s="22">
        <f t="shared" si="11"/>
        <v>7.047693227358387</v>
      </c>
      <c r="X23" s="49">
        <f t="shared" si="12"/>
        <v>-24.328080202116976</v>
      </c>
      <c r="Y23" s="2"/>
      <c r="Z23" s="2"/>
      <c r="AA23" s="2"/>
    </row>
    <row r="24" spans="1:27" s="8" customFormat="1" ht="17.25" x14ac:dyDescent="0.25">
      <c r="A24" s="2"/>
      <c r="B24" s="55" t="s">
        <v>37</v>
      </c>
      <c r="C24" s="24">
        <v>174.032832610154</v>
      </c>
      <c r="D24" s="10">
        <v>217.53919484041597</v>
      </c>
      <c r="E24" s="10">
        <v>246.408087143751</v>
      </c>
      <c r="F24" s="10">
        <v>243.06141057589804</v>
      </c>
      <c r="G24" s="25">
        <v>246.32124962450797</v>
      </c>
      <c r="H24" s="24">
        <f>+(C24/C$67)*100</f>
        <v>4.0863738066956392</v>
      </c>
      <c r="I24" s="10">
        <f t="shared" ref="I24" si="62">+(D24/D$67)*100</f>
        <v>4.1991414666461679</v>
      </c>
      <c r="J24" s="10">
        <f t="shared" ref="J24" si="63">+(E24/E$67)*100</f>
        <v>4.0287758737853556</v>
      </c>
      <c r="K24" s="10">
        <f t="shared" ref="K24" si="64">+(F24/F$67)*100</f>
        <v>4.0844027673837404</v>
      </c>
      <c r="L24" s="25">
        <f t="shared" ref="L24" si="65">+(G24/G$67)*100</f>
        <v>4.3687044629108946</v>
      </c>
      <c r="M24" s="35">
        <f t="shared" ref="M24:N24" si="66">+M25+M26</f>
        <v>43.506362230261971</v>
      </c>
      <c r="N24" s="11">
        <f t="shared" si="66"/>
        <v>28.868892303335056</v>
      </c>
      <c r="O24" s="11">
        <f t="shared" ref="O24" si="67">+O25+O26</f>
        <v>-3.3466765678529811</v>
      </c>
      <c r="P24" s="36">
        <f t="shared" ref="P24" si="68">+P25+P26</f>
        <v>3.2598390486099227</v>
      </c>
      <c r="Q24" s="35">
        <f t="shared" si="5"/>
        <v>43.506362230261971</v>
      </c>
      <c r="R24" s="11">
        <f t="shared" si="6"/>
        <v>28.868892303335031</v>
      </c>
      <c r="S24" s="11">
        <f t="shared" si="7"/>
        <v>-3.3466765678529669</v>
      </c>
      <c r="T24" s="36">
        <f t="shared" si="8"/>
        <v>3.2598390486099333</v>
      </c>
      <c r="U24" s="50">
        <f t="shared" si="9"/>
        <v>24.998939325270509</v>
      </c>
      <c r="V24" s="23">
        <f t="shared" si="10"/>
        <v>13.270662477404539</v>
      </c>
      <c r="W24" s="23">
        <f t="shared" si="11"/>
        <v>-1.3581845493165878</v>
      </c>
      <c r="X24" s="51">
        <f t="shared" si="12"/>
        <v>1.3411586153829314</v>
      </c>
      <c r="Y24" s="2"/>
      <c r="Z24" s="2"/>
      <c r="AA24" s="2"/>
    </row>
    <row r="25" spans="1:27" s="8" customFormat="1" x14ac:dyDescent="0.25">
      <c r="A25" s="2"/>
      <c r="B25" s="56" t="s">
        <v>19</v>
      </c>
      <c r="C25" s="26">
        <v>221692.93001000001</v>
      </c>
      <c r="D25" s="12">
        <v>222993.56114999999</v>
      </c>
      <c r="E25" s="12">
        <v>237430.40818000006</v>
      </c>
      <c r="F25" s="12">
        <v>234780.45162400004</v>
      </c>
      <c r="G25" s="27">
        <v>242419.22109900002</v>
      </c>
      <c r="H25" s="26"/>
      <c r="I25" s="12"/>
      <c r="J25" s="12"/>
      <c r="K25" s="12"/>
      <c r="L25" s="33"/>
      <c r="M25" s="37">
        <f>+((D25-C25)*C26)/1000</f>
        <v>1.0210182231114031</v>
      </c>
      <c r="N25" s="21">
        <f>+((E25-D25)*D26)/1000</f>
        <v>14.083725389846148</v>
      </c>
      <c r="O25" s="21">
        <f t="shared" ref="O25" si="69">+((F25-E25)*E26)/1000</f>
        <v>-2.7501562709818486</v>
      </c>
      <c r="P25" s="38">
        <f t="shared" ref="P25" si="70">+((G25-F25)*F26)/1000</f>
        <v>7.9081970871709926</v>
      </c>
      <c r="Q25" s="44">
        <f t="shared" si="5"/>
        <v>1300.6311399999831</v>
      </c>
      <c r="R25" s="13">
        <f t="shared" si="6"/>
        <v>14436.847030000063</v>
      </c>
      <c r="S25" s="13">
        <f t="shared" si="7"/>
        <v>-2649.9565560000192</v>
      </c>
      <c r="T25" s="45">
        <f t="shared" si="8"/>
        <v>7638.7694749999791</v>
      </c>
      <c r="U25" s="48">
        <f t="shared" si="9"/>
        <v>0.58668137948345578</v>
      </c>
      <c r="V25" s="22">
        <f t="shared" si="10"/>
        <v>6.4741093669018035</v>
      </c>
      <c r="W25" s="22">
        <f t="shared" si="11"/>
        <v>-1.1160982185529633</v>
      </c>
      <c r="X25" s="49">
        <f t="shared" si="12"/>
        <v>3.2535798539281346</v>
      </c>
      <c r="Y25" s="2"/>
      <c r="Z25" s="2"/>
      <c r="AA25" s="2"/>
    </row>
    <row r="26" spans="1:27" s="8" customFormat="1" x14ac:dyDescent="0.25">
      <c r="A26" s="2"/>
      <c r="B26" s="56" t="s">
        <v>17</v>
      </c>
      <c r="C26" s="28">
        <v>0.78501751319856627</v>
      </c>
      <c r="D26" s="14">
        <v>0.9755402520079266</v>
      </c>
      <c r="E26" s="14">
        <v>1.0378118330864547</v>
      </c>
      <c r="F26" s="14">
        <v>1.0352710751453871</v>
      </c>
      <c r="G26" s="29">
        <v>1.0160962010677959</v>
      </c>
      <c r="H26" s="28"/>
      <c r="I26" s="14"/>
      <c r="J26" s="14"/>
      <c r="K26" s="14"/>
      <c r="L26" s="34"/>
      <c r="M26" s="39">
        <f t="shared" ref="M26:N26" si="71">+((D26-C26)*D25)/1000</f>
        <v>42.485344007150566</v>
      </c>
      <c r="N26" s="15">
        <f t="shared" si="71"/>
        <v>14.785166913488908</v>
      </c>
      <c r="O26" s="15">
        <f t="shared" ref="O26" si="72">+((F26-E26)*F25)/1000</f>
        <v>-0.59652029687113273</v>
      </c>
      <c r="P26" s="40">
        <f t="shared" ref="P26" si="73">+((G26-F26)*G25)/1000</f>
        <v>-4.6483580385610699</v>
      </c>
      <c r="Q26" s="46">
        <f t="shared" si="5"/>
        <v>0.19052273880936033</v>
      </c>
      <c r="R26" s="16">
        <f t="shared" si="6"/>
        <v>6.2271581078528149E-2</v>
      </c>
      <c r="S26" s="16">
        <f t="shared" si="7"/>
        <v>-2.5407579410676728E-3</v>
      </c>
      <c r="T26" s="47">
        <f t="shared" si="8"/>
        <v>-1.917487407759122E-2</v>
      </c>
      <c r="U26" s="48">
        <f t="shared" si="9"/>
        <v>24.269871131036602</v>
      </c>
      <c r="V26" s="22">
        <f t="shared" si="10"/>
        <v>6.3832918170579234</v>
      </c>
      <c r="W26" s="22">
        <f t="shared" si="11"/>
        <v>-0.24481874845380114</v>
      </c>
      <c r="X26" s="49">
        <f t="shared" si="12"/>
        <v>-1.852159742306958</v>
      </c>
      <c r="Y26" s="2"/>
      <c r="Z26" s="2"/>
      <c r="AA26" s="2"/>
    </row>
    <row r="27" spans="1:27" s="8" customFormat="1" x14ac:dyDescent="0.25">
      <c r="A27" s="2"/>
      <c r="B27" s="55" t="s">
        <v>24</v>
      </c>
      <c r="C27" s="24">
        <v>71.889805339999995</v>
      </c>
      <c r="D27" s="10">
        <v>69.804724269999994</v>
      </c>
      <c r="E27" s="10">
        <v>72.811913489999981</v>
      </c>
      <c r="F27" s="10">
        <v>42.479754</v>
      </c>
      <c r="G27" s="25">
        <v>42.815767450000003</v>
      </c>
      <c r="H27" s="24">
        <f>+(C27/C$67)*100</f>
        <v>1.6880068726335504</v>
      </c>
      <c r="I27" s="10">
        <f t="shared" ref="I27" si="74">+(D27/D$67)*100</f>
        <v>1.3474349413906228</v>
      </c>
      <c r="J27" s="10">
        <f t="shared" ref="J27" si="75">+(E27/E$67)*100</f>
        <v>1.1904758638117519</v>
      </c>
      <c r="K27" s="10">
        <f t="shared" ref="K27" si="76">+(F27/F$67)*100</f>
        <v>0.71382958069850511</v>
      </c>
      <c r="L27" s="25">
        <f t="shared" ref="L27" si="77">+(G27/G$67)*100</f>
        <v>0.75937189595663435</v>
      </c>
      <c r="M27" s="35">
        <f t="shared" ref="M27:N27" si="78">+M28+M29</f>
        <v>-2.0850810699999971</v>
      </c>
      <c r="N27" s="11">
        <f t="shared" si="78"/>
        <v>3.0071892199999795</v>
      </c>
      <c r="O27" s="11">
        <f t="shared" ref="O27" si="79">+O28+O29</f>
        <v>-30.332159489999977</v>
      </c>
      <c r="P27" s="36">
        <f t="shared" ref="P27" si="80">+P28+P29</f>
        <v>0.33601345000000737</v>
      </c>
      <c r="Q27" s="35">
        <f t="shared" si="5"/>
        <v>-2.0850810700000011</v>
      </c>
      <c r="R27" s="11">
        <f t="shared" si="6"/>
        <v>3.0071892199999866</v>
      </c>
      <c r="S27" s="11">
        <f t="shared" si="7"/>
        <v>-30.332159489999981</v>
      </c>
      <c r="T27" s="36">
        <f t="shared" si="8"/>
        <v>0.33601345000000293</v>
      </c>
      <c r="U27" s="50">
        <f t="shared" si="9"/>
        <v>-2.9003849156896355</v>
      </c>
      <c r="V27" s="23">
        <f t="shared" si="10"/>
        <v>4.308002433142466</v>
      </c>
      <c r="W27" s="23">
        <f t="shared" si="11"/>
        <v>-41.658237005632074</v>
      </c>
      <c r="X27" s="51">
        <f t="shared" si="12"/>
        <v>0.79099669456654809</v>
      </c>
      <c r="Y27" s="2"/>
      <c r="Z27" s="2"/>
      <c r="AA27" s="2"/>
    </row>
    <row r="28" spans="1:27" s="8" customFormat="1" x14ac:dyDescent="0.25">
      <c r="A28" s="2"/>
      <c r="B28" s="56" t="s">
        <v>19</v>
      </c>
      <c r="C28" s="26">
        <v>14470.68504</v>
      </c>
      <c r="D28" s="12">
        <v>14423.976469999998</v>
      </c>
      <c r="E28" s="12">
        <v>11846.262089999998</v>
      </c>
      <c r="F28" s="12">
        <v>6344.9873699999989</v>
      </c>
      <c r="G28" s="27">
        <v>5820.2563800000007</v>
      </c>
      <c r="H28" s="26"/>
      <c r="I28" s="12"/>
      <c r="J28" s="12"/>
      <c r="K28" s="12"/>
      <c r="L28" s="34"/>
      <c r="M28" s="37">
        <f>+((D28-C28)*C29)/1000</f>
        <v>-0.23204637484183291</v>
      </c>
      <c r="N28" s="21">
        <f>+((E28-D28)*D29)/1000</f>
        <v>-12.474829109501036</v>
      </c>
      <c r="O28" s="21">
        <f t="shared" ref="O28" si="81">+((F28-E28)*E29)/1000</f>
        <v>-33.813057313284872</v>
      </c>
      <c r="P28" s="38">
        <f t="shared" ref="P28" si="82">+((G28-F28)*F29)/1000</f>
        <v>-3.5130792342895374</v>
      </c>
      <c r="Q28" s="44">
        <f t="shared" si="5"/>
        <v>-46.70857000000251</v>
      </c>
      <c r="R28" s="13">
        <f t="shared" si="6"/>
        <v>-2577.7143799999994</v>
      </c>
      <c r="S28" s="13">
        <f t="shared" si="7"/>
        <v>-5501.2747199999994</v>
      </c>
      <c r="T28" s="45">
        <f t="shared" si="8"/>
        <v>-524.7309899999982</v>
      </c>
      <c r="U28" s="48">
        <f t="shared" si="9"/>
        <v>-0.322780641489262</v>
      </c>
      <c r="V28" s="22">
        <f t="shared" si="10"/>
        <v>-17.871038443256694</v>
      </c>
      <c r="W28" s="22">
        <f t="shared" si="11"/>
        <v>-46.438907717936537</v>
      </c>
      <c r="X28" s="49">
        <f t="shared" si="12"/>
        <v>-8.2700084239883722</v>
      </c>
      <c r="Y28" s="2"/>
      <c r="Z28" s="2"/>
      <c r="AA28" s="2"/>
    </row>
    <row r="29" spans="1:27" s="8" customFormat="1" x14ac:dyDescent="0.25">
      <c r="A29" s="2"/>
      <c r="B29" s="56" t="s">
        <v>17</v>
      </c>
      <c r="C29" s="28">
        <v>4.9679614435171198</v>
      </c>
      <c r="D29" s="14">
        <v>4.8394923837531749</v>
      </c>
      <c r="E29" s="14">
        <v>6.1464040671077189</v>
      </c>
      <c r="F29" s="14">
        <v>6.6950100170175757</v>
      </c>
      <c r="G29" s="29">
        <v>7.3563370158618335</v>
      </c>
      <c r="H29" s="28"/>
      <c r="I29" s="14"/>
      <c r="J29" s="14"/>
      <c r="K29" s="14"/>
      <c r="L29" s="34"/>
      <c r="M29" s="39">
        <f t="shared" ref="M29:N29" si="83">+((D29-C29)*D28)/1000</f>
        <v>-1.853034695158164</v>
      </c>
      <c r="N29" s="15">
        <f t="shared" si="83"/>
        <v>15.482018329501015</v>
      </c>
      <c r="O29" s="15">
        <f t="shared" ref="O29" si="84">+((F29-E29)*F28)/1000</f>
        <v>3.4808978232848937</v>
      </c>
      <c r="P29" s="40">
        <f t="shared" ref="P29" si="85">+((G29-F29)*G28)/1000</f>
        <v>3.8490926842895448</v>
      </c>
      <c r="Q29" s="46">
        <f t="shared" si="5"/>
        <v>-0.12846905976394485</v>
      </c>
      <c r="R29" s="16">
        <f t="shared" si="6"/>
        <v>1.306911683354544</v>
      </c>
      <c r="S29" s="16">
        <f t="shared" si="7"/>
        <v>0.54860594990985678</v>
      </c>
      <c r="T29" s="47">
        <f t="shared" si="8"/>
        <v>0.66132699884425783</v>
      </c>
      <c r="U29" s="48">
        <f t="shared" si="9"/>
        <v>-2.5859512241502847</v>
      </c>
      <c r="V29" s="22">
        <f t="shared" si="10"/>
        <v>27.005139789908995</v>
      </c>
      <c r="W29" s="22">
        <f t="shared" si="11"/>
        <v>8.9256408124175124</v>
      </c>
      <c r="X29" s="49">
        <f t="shared" si="12"/>
        <v>9.8779090272199213</v>
      </c>
      <c r="Y29" s="2"/>
      <c r="Z29" s="2"/>
      <c r="AA29" s="2"/>
    </row>
    <row r="30" spans="1:27" s="8" customFormat="1" x14ac:dyDescent="0.25">
      <c r="A30" s="2"/>
      <c r="B30" s="55" t="s">
        <v>25</v>
      </c>
      <c r="C30" s="24">
        <v>51.089835860000001</v>
      </c>
      <c r="D30" s="10">
        <v>57.392627110000006</v>
      </c>
      <c r="E30" s="10">
        <v>63.294006329999995</v>
      </c>
      <c r="F30" s="10">
        <v>51.336596629999995</v>
      </c>
      <c r="G30" s="25">
        <v>57.780803089999992</v>
      </c>
      <c r="H30" s="24">
        <f>+(C30/C$67)*100</f>
        <v>1.1996136815996561</v>
      </c>
      <c r="I30" s="10">
        <f t="shared" ref="I30" si="86">+(D30/D$67)*100</f>
        <v>1.1078452347594485</v>
      </c>
      <c r="J30" s="10">
        <f t="shared" ref="J30" si="87">+(E30/E$67)*100</f>
        <v>1.0348579407978591</v>
      </c>
      <c r="K30" s="10">
        <f t="shared" ref="K30" si="88">+(F30/F$67)*100</f>
        <v>0.86265992140352765</v>
      </c>
      <c r="L30" s="25">
        <f t="shared" ref="L30" si="89">+(G30/G$67)*100</f>
        <v>1.0247887777228257</v>
      </c>
      <c r="M30" s="35">
        <f t="shared" ref="M30:N30" si="90">+M31+M32</f>
        <v>6.3027912499999994</v>
      </c>
      <c r="N30" s="11">
        <f t="shared" si="90"/>
        <v>5.9013792199999831</v>
      </c>
      <c r="O30" s="11">
        <f t="shared" ref="O30" si="91">+O31+O32</f>
        <v>-11.957409699999989</v>
      </c>
      <c r="P30" s="36">
        <f t="shared" ref="P30" si="92">+P31+P32</f>
        <v>6.4442064599999949</v>
      </c>
      <c r="Q30" s="35">
        <f t="shared" si="5"/>
        <v>6.3027912500000056</v>
      </c>
      <c r="R30" s="11">
        <f t="shared" si="6"/>
        <v>5.9013792199999884</v>
      </c>
      <c r="S30" s="11">
        <f t="shared" si="7"/>
        <v>-11.957409699999999</v>
      </c>
      <c r="T30" s="36">
        <f t="shared" si="8"/>
        <v>6.4442064599999966</v>
      </c>
      <c r="U30" s="50">
        <f t="shared" si="9"/>
        <v>12.336683302861573</v>
      </c>
      <c r="V30" s="23">
        <f t="shared" si="10"/>
        <v>10.282469224991697</v>
      </c>
      <c r="W30" s="23">
        <f t="shared" si="11"/>
        <v>-18.891851524861437</v>
      </c>
      <c r="X30" s="51">
        <f t="shared" si="12"/>
        <v>12.552850954350458</v>
      </c>
      <c r="Y30" s="2"/>
      <c r="Z30" s="2"/>
      <c r="AA30" s="2"/>
    </row>
    <row r="31" spans="1:27" s="8" customFormat="1" x14ac:dyDescent="0.25">
      <c r="A31" s="2"/>
      <c r="B31" s="56" t="s">
        <v>19</v>
      </c>
      <c r="C31" s="26">
        <v>1600.076965698247</v>
      </c>
      <c r="D31" s="12">
        <v>1460.53604</v>
      </c>
      <c r="E31" s="12">
        <v>1812.9138700000003</v>
      </c>
      <c r="F31" s="12">
        <v>1796.4440300000003</v>
      </c>
      <c r="G31" s="27">
        <v>1936.9522400000003</v>
      </c>
      <c r="H31" s="26"/>
      <c r="I31" s="12"/>
      <c r="J31" s="12"/>
      <c r="K31" s="12"/>
      <c r="L31" s="34"/>
      <c r="M31" s="37">
        <f>+((D31-C31)*C32)/1000</f>
        <v>-4.4554875437287906</v>
      </c>
      <c r="N31" s="21">
        <f>+((E31-D31)*D32)/1000</f>
        <v>13.846895143389268</v>
      </c>
      <c r="O31" s="21">
        <f t="shared" ref="O31" si="93">+((F31-E31)*E32)/1000</f>
        <v>-0.57500920174110937</v>
      </c>
      <c r="P31" s="38">
        <f t="shared" ref="P31" si="94">+((G31-F31)*F32)/1000</f>
        <v>4.0152730502677167</v>
      </c>
      <c r="Q31" s="44">
        <f t="shared" si="5"/>
        <v>-139.54092569824707</v>
      </c>
      <c r="R31" s="13">
        <f t="shared" si="6"/>
        <v>352.37783000000036</v>
      </c>
      <c r="S31" s="13">
        <f t="shared" si="7"/>
        <v>-16.469839999999976</v>
      </c>
      <c r="T31" s="45">
        <f t="shared" si="8"/>
        <v>140.50820999999996</v>
      </c>
      <c r="U31" s="48">
        <f t="shared" si="9"/>
        <v>-8.720888350352185</v>
      </c>
      <c r="V31" s="22">
        <f t="shared" si="10"/>
        <v>24.126609706940229</v>
      </c>
      <c r="W31" s="22">
        <f t="shared" si="11"/>
        <v>-0.90847338489390417</v>
      </c>
      <c r="X31" s="49">
        <f t="shared" si="12"/>
        <v>7.8214632715275734</v>
      </c>
      <c r="Y31" s="2"/>
      <c r="Z31" s="2"/>
      <c r="AA31" s="2"/>
    </row>
    <row r="32" spans="1:27" s="8" customFormat="1" x14ac:dyDescent="0.25">
      <c r="A32" s="2"/>
      <c r="B32" s="56" t="s">
        <v>17</v>
      </c>
      <c r="C32" s="28">
        <v>31.929611484473341</v>
      </c>
      <c r="D32" s="14">
        <v>39.295591165282033</v>
      </c>
      <c r="E32" s="14">
        <v>34.912859004162165</v>
      </c>
      <c r="F32" s="14">
        <v>28.576786013199637</v>
      </c>
      <c r="G32" s="29">
        <v>29.830783587105888</v>
      </c>
      <c r="H32" s="28"/>
      <c r="I32" s="14"/>
      <c r="J32" s="14"/>
      <c r="K32" s="14"/>
      <c r="L32" s="34"/>
      <c r="M32" s="39">
        <f t="shared" ref="M32:N32" si="95">+((D32-C32)*D31)/1000</f>
        <v>10.75827879372879</v>
      </c>
      <c r="N32" s="15">
        <f t="shared" si="95"/>
        <v>-7.9455159233892854</v>
      </c>
      <c r="O32" s="15">
        <f t="shared" ref="O32" si="96">+((F32-E32)*F31)/1000</f>
        <v>-11.38240049825888</v>
      </c>
      <c r="P32" s="40">
        <f t="shared" ref="P32" si="97">+((G32-F32)*G31)/1000</f>
        <v>2.4289334097322781</v>
      </c>
      <c r="Q32" s="46">
        <f t="shared" si="5"/>
        <v>7.3659796808086924</v>
      </c>
      <c r="R32" s="16">
        <f t="shared" si="6"/>
        <v>-4.3827321611198684</v>
      </c>
      <c r="S32" s="16">
        <f t="shared" si="7"/>
        <v>-6.3360729909625277</v>
      </c>
      <c r="T32" s="47">
        <f t="shared" si="8"/>
        <v>1.2539975739062506</v>
      </c>
      <c r="U32" s="48">
        <f t="shared" si="9"/>
        <v>23.069430971280692</v>
      </c>
      <c r="V32" s="22">
        <f t="shared" si="10"/>
        <v>-11.153241448094175</v>
      </c>
      <c r="W32" s="22">
        <f t="shared" si="11"/>
        <v>-18.148250162517964</v>
      </c>
      <c r="X32" s="49">
        <f t="shared" si="12"/>
        <v>4.3881686811352072</v>
      </c>
      <c r="Y32" s="2"/>
      <c r="Z32" s="2"/>
      <c r="AA32" s="2"/>
    </row>
    <row r="33" spans="1:27" s="8" customFormat="1" x14ac:dyDescent="0.25">
      <c r="A33" s="2"/>
      <c r="B33" s="55" t="s">
        <v>26</v>
      </c>
      <c r="C33" s="24">
        <v>34.119971513658747</v>
      </c>
      <c r="D33" s="10">
        <v>40.429711090598403</v>
      </c>
      <c r="E33" s="10">
        <v>41.066993080857515</v>
      </c>
      <c r="F33" s="10">
        <v>37.362502321380759</v>
      </c>
      <c r="G33" s="25">
        <v>35.121001449769999</v>
      </c>
      <c r="H33" s="24">
        <f>+(C33/C$67)*100</f>
        <v>0.80115318349694853</v>
      </c>
      <c r="I33" s="10">
        <f t="shared" ref="I33" si="98">+(D33/D$67)*100</f>
        <v>0.78041144010667796</v>
      </c>
      <c r="J33" s="10">
        <f t="shared" ref="J33" si="99">+(E33/E$67)*100</f>
        <v>0.67144594502106525</v>
      </c>
      <c r="K33" s="10">
        <f t="shared" ref="K33" si="100">+(F33/F$67)*100</f>
        <v>0.62783930824830469</v>
      </c>
      <c r="L33" s="25">
        <f t="shared" ref="L33" si="101">+(G33/G$67)*100</f>
        <v>0.62289906376085635</v>
      </c>
      <c r="M33" s="35">
        <f t="shared" ref="M33:N33" si="102">+M34+M35</f>
        <v>6.3097395769396538</v>
      </c>
      <c r="N33" s="11">
        <f t="shared" si="102"/>
        <v>0.63728199025911536</v>
      </c>
      <c r="O33" s="11">
        <f t="shared" ref="O33" si="103">+O34+O35</f>
        <v>-3.7044907594767551</v>
      </c>
      <c r="P33" s="36">
        <f t="shared" ref="P33" si="104">+P34+P35</f>
        <v>-2.2415008716107576</v>
      </c>
      <c r="Q33" s="35">
        <f t="shared" si="5"/>
        <v>6.3097395769396556</v>
      </c>
      <c r="R33" s="11">
        <f t="shared" si="6"/>
        <v>0.63728199025911181</v>
      </c>
      <c r="S33" s="11">
        <f t="shared" si="7"/>
        <v>-3.7044907594767551</v>
      </c>
      <c r="T33" s="36">
        <f t="shared" si="8"/>
        <v>-2.2415008716107607</v>
      </c>
      <c r="U33" s="50">
        <f t="shared" si="9"/>
        <v>18.492804351884562</v>
      </c>
      <c r="V33" s="23">
        <f t="shared" si="10"/>
        <v>1.5762714426304836</v>
      </c>
      <c r="W33" s="23">
        <f t="shared" si="11"/>
        <v>-9.0206038513287794</v>
      </c>
      <c r="X33" s="51">
        <f t="shared" si="12"/>
        <v>-5.9993328399957191</v>
      </c>
      <c r="Y33" s="2"/>
      <c r="Z33" s="2"/>
      <c r="AA33" s="2"/>
    </row>
    <row r="34" spans="1:27" s="8" customFormat="1" x14ac:dyDescent="0.25">
      <c r="A34" s="2"/>
      <c r="B34" s="56" t="s">
        <v>19</v>
      </c>
      <c r="C34" s="26">
        <v>65906.054347611294</v>
      </c>
      <c r="D34" s="12">
        <v>72984.019366676541</v>
      </c>
      <c r="E34" s="12">
        <v>74126.151282424282</v>
      </c>
      <c r="F34" s="12">
        <v>67790.406896018991</v>
      </c>
      <c r="G34" s="27">
        <v>63500.681339999996</v>
      </c>
      <c r="H34" s="26"/>
      <c r="I34" s="12"/>
      <c r="J34" s="12"/>
      <c r="K34" s="12"/>
      <c r="L34" s="34"/>
      <c r="M34" s="37">
        <f>+((D34-C34)*C35)/1000</f>
        <v>3.6643062191437688</v>
      </c>
      <c r="N34" s="21">
        <f>+((E34-D34)*D35)/1000</f>
        <v>0.63268731678151691</v>
      </c>
      <c r="O34" s="21">
        <f t="shared" ref="O34" si="105">+((F34-E34)*E35)/1000</f>
        <v>-3.5100968602464109</v>
      </c>
      <c r="P34" s="38">
        <f t="shared" ref="P34" si="106">+((G34-F34)*F35)/1000</f>
        <v>-2.3642708221339541</v>
      </c>
      <c r="Q34" s="44">
        <f t="shared" si="5"/>
        <v>7077.9650190652465</v>
      </c>
      <c r="R34" s="13">
        <f t="shared" si="6"/>
        <v>1142.131915747741</v>
      </c>
      <c r="S34" s="13">
        <f t="shared" si="7"/>
        <v>-6335.7443864052912</v>
      </c>
      <c r="T34" s="45">
        <f t="shared" si="8"/>
        <v>-4289.7255560189951</v>
      </c>
      <c r="U34" s="48">
        <f t="shared" si="9"/>
        <v>10.739476197032838</v>
      </c>
      <c r="V34" s="22">
        <f t="shared" si="10"/>
        <v>1.5649068462639582</v>
      </c>
      <c r="W34" s="22">
        <f t="shared" si="11"/>
        <v>-8.5472458461600009</v>
      </c>
      <c r="X34" s="49">
        <f t="shared" si="12"/>
        <v>-6.3279241893308473</v>
      </c>
      <c r="Y34" s="2"/>
      <c r="Z34" s="2"/>
      <c r="AA34" s="2"/>
    </row>
    <row r="35" spans="1:27" s="8" customFormat="1" x14ac:dyDescent="0.25">
      <c r="A35" s="2"/>
      <c r="B35" s="56" t="s">
        <v>17</v>
      </c>
      <c r="C35" s="28">
        <v>0.51770617815623177</v>
      </c>
      <c r="D35" s="14">
        <v>0.55395292615328373</v>
      </c>
      <c r="E35" s="14">
        <v>0.55401491066749509</v>
      </c>
      <c r="F35" s="14">
        <v>0.55114733827589524</v>
      </c>
      <c r="G35" s="29">
        <v>0.55308070257896236</v>
      </c>
      <c r="H35" s="28"/>
      <c r="I35" s="14"/>
      <c r="J35" s="14"/>
      <c r="K35" s="14"/>
      <c r="L35" s="34"/>
      <c r="M35" s="39">
        <f t="shared" ref="M35:N35" si="107">+((D35-C35)*D34)/1000</f>
        <v>2.6454333577958846</v>
      </c>
      <c r="N35" s="15">
        <f t="shared" si="107"/>
        <v>4.5946734775984856E-3</v>
      </c>
      <c r="O35" s="15">
        <f t="shared" ref="O35" si="108">+((F35-E35)*F34)/1000</f>
        <v>-0.19439389923034403</v>
      </c>
      <c r="P35" s="40">
        <f t="shared" ref="P35" si="109">+((G35-F35)*G34)/1000</f>
        <v>0.12276995052319636</v>
      </c>
      <c r="Q35" s="46">
        <f t="shared" si="5"/>
        <v>3.6246747997051965E-2</v>
      </c>
      <c r="R35" s="16">
        <f t="shared" si="6"/>
        <v>6.1984514211355091E-5</v>
      </c>
      <c r="S35" s="16">
        <f t="shared" si="7"/>
        <v>-2.8675723915998486E-3</v>
      </c>
      <c r="T35" s="47">
        <f t="shared" si="8"/>
        <v>1.9333643030671199E-3</v>
      </c>
      <c r="U35" s="48">
        <f t="shared" si="9"/>
        <v>7.0014130652529261</v>
      </c>
      <c r="V35" s="22">
        <f t="shared" si="10"/>
        <v>1.1189491251872852E-2</v>
      </c>
      <c r="W35" s="22">
        <f t="shared" si="11"/>
        <v>-0.51759841411938012</v>
      </c>
      <c r="X35" s="49">
        <f t="shared" si="12"/>
        <v>0.35078901208434043</v>
      </c>
      <c r="Y35" s="2"/>
      <c r="Z35" s="2"/>
      <c r="AA35" s="2"/>
    </row>
    <row r="36" spans="1:27" s="8" customFormat="1" x14ac:dyDescent="0.25">
      <c r="A36" s="2"/>
      <c r="B36" s="55" t="s">
        <v>27</v>
      </c>
      <c r="C36" s="24">
        <v>73.251914150000019</v>
      </c>
      <c r="D36" s="10">
        <v>44.498070309999989</v>
      </c>
      <c r="E36" s="10">
        <v>73.994943680000006</v>
      </c>
      <c r="F36" s="10">
        <v>113.48007156</v>
      </c>
      <c r="G36" s="25">
        <v>127.82168517999999</v>
      </c>
      <c r="H36" s="24">
        <f>+(C36/C$67)*100</f>
        <v>1.7199898363052495</v>
      </c>
      <c r="I36" s="10">
        <f t="shared" ref="I36" si="110">+(D36/D$67)*100</f>
        <v>0.85894264875592286</v>
      </c>
      <c r="J36" s="10">
        <f t="shared" ref="J36" si="111">+(E36/E$67)*100</f>
        <v>1.2098184249373991</v>
      </c>
      <c r="K36" s="10">
        <f t="shared" ref="K36" si="112">+(F36/F$67)*100</f>
        <v>1.9069185734764651</v>
      </c>
      <c r="L36" s="25">
        <f>+(G36/G$67)*100</f>
        <v>2.2670198667549197</v>
      </c>
      <c r="M36" s="35">
        <f t="shared" ref="M36:N36" si="113">+M37+M38</f>
        <v>-28.753843840000037</v>
      </c>
      <c r="N36" s="11">
        <f t="shared" si="113"/>
        <v>29.496873370000021</v>
      </c>
      <c r="O36" s="11">
        <f t="shared" ref="O36" si="114">+O37+O38</f>
        <v>39.48512788</v>
      </c>
      <c r="P36" s="36">
        <f t="shared" ref="P36" si="115">+P37+P38</f>
        <v>14.341613619999968</v>
      </c>
      <c r="Q36" s="35">
        <f t="shared" si="5"/>
        <v>-28.75384384000003</v>
      </c>
      <c r="R36" s="11">
        <f t="shared" si="6"/>
        <v>29.496873370000017</v>
      </c>
      <c r="S36" s="11">
        <f t="shared" si="7"/>
        <v>39.485127879999993</v>
      </c>
      <c r="T36" s="36">
        <f t="shared" si="8"/>
        <v>14.34161361999999</v>
      </c>
      <c r="U36" s="50">
        <f t="shared" si="9"/>
        <v>-39.253368561973645</v>
      </c>
      <c r="V36" s="23">
        <f t="shared" si="10"/>
        <v>66.287983196815674</v>
      </c>
      <c r="W36" s="23">
        <f t="shared" si="11"/>
        <v>53.361927067284711</v>
      </c>
      <c r="X36" s="51">
        <f t="shared" si="12"/>
        <v>12.638001917735121</v>
      </c>
      <c r="Y36" s="2"/>
      <c r="Z36" s="2"/>
      <c r="AA36" s="2"/>
    </row>
    <row r="37" spans="1:27" s="8" customFormat="1" x14ac:dyDescent="0.25">
      <c r="A37" s="2"/>
      <c r="B37" s="56" t="s">
        <v>19</v>
      </c>
      <c r="C37" s="26">
        <v>203875.67281999998</v>
      </c>
      <c r="D37" s="12">
        <v>117754.27945999999</v>
      </c>
      <c r="E37" s="12">
        <v>172695.39134999999</v>
      </c>
      <c r="F37" s="12">
        <v>218289.74778000001</v>
      </c>
      <c r="G37" s="27">
        <v>217135.92098999998</v>
      </c>
      <c r="H37" s="26"/>
      <c r="I37" s="12"/>
      <c r="J37" s="12"/>
      <c r="K37" s="12"/>
      <c r="L37" s="34"/>
      <c r="M37" s="37">
        <f>+((D37-C37)*C38)/1000</f>
        <v>-30.943156805446179</v>
      </c>
      <c r="N37" s="21">
        <f>+((E37-D37)*D38)/1000</f>
        <v>20.761652748435885</v>
      </c>
      <c r="O37" s="21">
        <f t="shared" ref="O37" si="116">+((F37-E37)*E38)/1000</f>
        <v>19.535853329902409</v>
      </c>
      <c r="P37" s="38">
        <f t="shared" ref="P37" si="117">+((G37-F37)*F38)/1000</f>
        <v>-0.59982820095156142</v>
      </c>
      <c r="Q37" s="44">
        <f t="shared" si="5"/>
        <v>-86121.393359999987</v>
      </c>
      <c r="R37" s="13">
        <f t="shared" si="6"/>
        <v>54941.11189</v>
      </c>
      <c r="S37" s="13">
        <f t="shared" si="7"/>
        <v>45594.356430000014</v>
      </c>
      <c r="T37" s="45">
        <f t="shared" si="8"/>
        <v>-1153.826790000021</v>
      </c>
      <c r="U37" s="48">
        <f t="shared" si="9"/>
        <v>-42.242113621881607</v>
      </c>
      <c r="V37" s="22">
        <f t="shared" si="10"/>
        <v>46.657422678776598</v>
      </c>
      <c r="W37" s="22">
        <f t="shared" si="11"/>
        <v>26.401605783210734</v>
      </c>
      <c r="X37" s="49">
        <f t="shared" si="12"/>
        <v>-0.52857580428508077</v>
      </c>
      <c r="Y37" s="2"/>
      <c r="Z37" s="2"/>
      <c r="AA37" s="2"/>
    </row>
    <row r="38" spans="1:27" s="8" customFormat="1" x14ac:dyDescent="0.25">
      <c r="A38" s="2"/>
      <c r="B38" s="56" t="s">
        <v>17</v>
      </c>
      <c r="C38" s="28">
        <v>0.3592969829935202</v>
      </c>
      <c r="D38" s="14">
        <v>0.37788919871158955</v>
      </c>
      <c r="E38" s="14">
        <v>0.42847086480747598</v>
      </c>
      <c r="F38" s="14">
        <v>0.5198598317790406</v>
      </c>
      <c r="G38" s="29">
        <v>0.58867130135454049</v>
      </c>
      <c r="H38" s="28"/>
      <c r="I38" s="14"/>
      <c r="J38" s="14"/>
      <c r="K38" s="14"/>
      <c r="L38" s="34"/>
      <c r="M38" s="39">
        <f t="shared" ref="M38:N38" si="118">+((D38-C38)*D37)/1000</f>
        <v>2.1893129654461427</v>
      </c>
      <c r="N38" s="15">
        <f t="shared" si="118"/>
        <v>8.7352206215641353</v>
      </c>
      <c r="O38" s="15">
        <f t="shared" ref="O38" si="119">+((F38-E38)*F37)/1000</f>
        <v>19.949274550097591</v>
      </c>
      <c r="P38" s="40">
        <f t="shared" ref="P38" si="120">+((G38-F38)*G37)/1000</f>
        <v>14.94144182095153</v>
      </c>
      <c r="Q38" s="46">
        <f t="shared" si="5"/>
        <v>1.8592215718069349E-2</v>
      </c>
      <c r="R38" s="16">
        <f t="shared" si="6"/>
        <v>5.0581666095886435E-2</v>
      </c>
      <c r="S38" s="16">
        <f t="shared" si="7"/>
        <v>9.1388966971564622E-2</v>
      </c>
      <c r="T38" s="47">
        <f t="shared" si="8"/>
        <v>6.8811469575499884E-2</v>
      </c>
      <c r="U38" s="48">
        <f t="shared" si="9"/>
        <v>5.1746094729675729</v>
      </c>
      <c r="V38" s="22">
        <f t="shared" si="10"/>
        <v>13.385316719383411</v>
      </c>
      <c r="W38" s="22">
        <f t="shared" si="11"/>
        <v>21.329097140042009</v>
      </c>
      <c r="X38" s="49">
        <f t="shared" si="12"/>
        <v>13.236542885034307</v>
      </c>
      <c r="Y38" s="2"/>
      <c r="Z38" s="2"/>
      <c r="AA38" s="2"/>
    </row>
    <row r="39" spans="1:27" s="8" customFormat="1" ht="17.25" x14ac:dyDescent="0.25">
      <c r="A39" s="2"/>
      <c r="B39" s="55" t="s">
        <v>38</v>
      </c>
      <c r="C39" s="24">
        <v>145.11780468190096</v>
      </c>
      <c r="D39" s="10">
        <v>251.79793375590199</v>
      </c>
      <c r="E39" s="10">
        <v>251.53659509919299</v>
      </c>
      <c r="F39" s="10">
        <v>215.85363856549699</v>
      </c>
      <c r="G39" s="25">
        <v>211.23726448293496</v>
      </c>
      <c r="H39" s="24">
        <f>+(C39/C$67)*100</f>
        <v>3.4074351778533005</v>
      </c>
      <c r="I39" s="10">
        <f t="shared" ref="I39" si="121">+(D39/D$67)*100</f>
        <v>4.8604351304411182</v>
      </c>
      <c r="J39" s="10">
        <f t="shared" ref="J39" si="122">+(E39/E$67)*100</f>
        <v>4.1126270548034016</v>
      </c>
      <c r="K39" s="10">
        <f t="shared" ref="K39" si="123">+(F39/F$67)*100</f>
        <v>3.6272034981524466</v>
      </c>
      <c r="L39" s="25">
        <f>+(G39/G$67)*100</f>
        <v>3.7464619129955441</v>
      </c>
      <c r="M39" s="35">
        <f t="shared" ref="M39:N39" si="124">+M40+M41</f>
        <v>106.68012907400103</v>
      </c>
      <c r="N39" s="11">
        <f t="shared" si="124"/>
        <v>-0.26133865670900036</v>
      </c>
      <c r="O39" s="11">
        <f t="shared" ref="O39" si="125">+O40+O41</f>
        <v>-35.682956533695986</v>
      </c>
      <c r="P39" s="36">
        <f t="shared" ref="P39" si="126">+P40+P41</f>
        <v>-4.6163740825620332</v>
      </c>
      <c r="Q39" s="35">
        <f t="shared" si="5"/>
        <v>106.68012907400103</v>
      </c>
      <c r="R39" s="11">
        <f t="shared" si="6"/>
        <v>-0.26133865670900036</v>
      </c>
      <c r="S39" s="11">
        <f t="shared" si="7"/>
        <v>-35.682956533696</v>
      </c>
      <c r="T39" s="36">
        <f t="shared" si="8"/>
        <v>-4.6163740825620323</v>
      </c>
      <c r="U39" s="50">
        <f t="shared" si="9"/>
        <v>73.512777641478564</v>
      </c>
      <c r="V39" s="23">
        <f t="shared" si="10"/>
        <v>-0.10378903941378192</v>
      </c>
      <c r="W39" s="23">
        <f t="shared" si="11"/>
        <v>-14.185990121884451</v>
      </c>
      <c r="X39" s="51">
        <f t="shared" si="12"/>
        <v>-2.1386593773638274</v>
      </c>
      <c r="Y39" s="2"/>
      <c r="Z39" s="2"/>
      <c r="AA39" s="2"/>
    </row>
    <row r="40" spans="1:27" s="8" customFormat="1" x14ac:dyDescent="0.25">
      <c r="A40" s="2"/>
      <c r="B40" s="56" t="s">
        <v>19</v>
      </c>
      <c r="C40" s="26">
        <v>168556.25520000001</v>
      </c>
      <c r="D40" s="12">
        <v>208520.57449999996</v>
      </c>
      <c r="E40" s="12">
        <v>163783.80723999999</v>
      </c>
      <c r="F40" s="12">
        <v>178621.70872800003</v>
      </c>
      <c r="G40" s="27">
        <v>175620.09618199998</v>
      </c>
      <c r="H40" s="26"/>
      <c r="I40" s="12"/>
      <c r="J40" s="12"/>
      <c r="K40" s="12"/>
      <c r="L40" s="34"/>
      <c r="M40" s="37">
        <f>+((D40-C40)*C41)/1000</f>
        <v>34.407113966438644</v>
      </c>
      <c r="N40" s="21">
        <f>+((E40-D40)*D41)/1000</f>
        <v>-54.02165031435149</v>
      </c>
      <c r="O40" s="21">
        <f t="shared" ref="O40" si="127">+((F40-E40)*E41)/1000</f>
        <v>22.787815728570173</v>
      </c>
      <c r="P40" s="38">
        <f t="shared" ref="P40" si="128">+((G40-F40)*F41)/1000</f>
        <v>-3.6272690157979204</v>
      </c>
      <c r="Q40" s="44">
        <f t="shared" si="5"/>
        <v>39964.319299999945</v>
      </c>
      <c r="R40" s="13">
        <f t="shared" si="6"/>
        <v>-44736.767259999964</v>
      </c>
      <c r="S40" s="13">
        <f t="shared" si="7"/>
        <v>14837.901488000032</v>
      </c>
      <c r="T40" s="45">
        <f t="shared" si="8"/>
        <v>-3001.6125460000476</v>
      </c>
      <c r="U40" s="48">
        <f t="shared" si="9"/>
        <v>23.709781195945755</v>
      </c>
      <c r="V40" s="22">
        <f t="shared" si="10"/>
        <v>-21.454366010295058</v>
      </c>
      <c r="W40" s="22">
        <f t="shared" si="11"/>
        <v>9.0594435054604396</v>
      </c>
      <c r="X40" s="49">
        <f t="shared" si="12"/>
        <v>-1.68042986900927</v>
      </c>
      <c r="Y40" s="2"/>
      <c r="Z40" s="2"/>
      <c r="AA40" s="2"/>
    </row>
    <row r="41" spans="1:27" s="8" customFormat="1" x14ac:dyDescent="0.25">
      <c r="A41" s="2"/>
      <c r="B41" s="56" t="s">
        <v>17</v>
      </c>
      <c r="C41" s="28">
        <v>0.86094582790601148</v>
      </c>
      <c r="D41" s="14">
        <v>1.2075447919692071</v>
      </c>
      <c r="E41" s="14">
        <v>1.5357842715831167</v>
      </c>
      <c r="F41" s="14">
        <v>1.2084401168404042</v>
      </c>
      <c r="G41" s="29">
        <v>1.2028080446102474</v>
      </c>
      <c r="H41" s="28"/>
      <c r="I41" s="14"/>
      <c r="J41" s="14"/>
      <c r="K41" s="14"/>
      <c r="L41" s="34"/>
      <c r="M41" s="39">
        <f t="shared" ref="M41:N41" si="129">+((D41-C41)*D40)/1000</f>
        <v>72.273015107562387</v>
      </c>
      <c r="N41" s="15">
        <f t="shared" si="129"/>
        <v>53.76031165764249</v>
      </c>
      <c r="O41" s="15">
        <f t="shared" ref="O41" si="130">+((F41-E41)*F40)/1000</f>
        <v>-58.470772262266159</v>
      </c>
      <c r="P41" s="40">
        <f t="shared" ref="P41" si="131">+((G41-F41)*G40)/1000</f>
        <v>-0.98910506676411292</v>
      </c>
      <c r="Q41" s="46">
        <f t="shared" si="5"/>
        <v>0.34659896406319557</v>
      </c>
      <c r="R41" s="16">
        <f t="shared" si="6"/>
        <v>0.32823947961390965</v>
      </c>
      <c r="S41" s="16">
        <f t="shared" si="7"/>
        <v>-0.3273441547427125</v>
      </c>
      <c r="T41" s="47">
        <f t="shared" si="8"/>
        <v>-5.632072230156826E-3</v>
      </c>
      <c r="U41" s="48">
        <f t="shared" si="9"/>
        <v>40.257929457210096</v>
      </c>
      <c r="V41" s="22">
        <f t="shared" si="10"/>
        <v>27.182385431734769</v>
      </c>
      <c r="W41" s="22">
        <f t="shared" si="11"/>
        <v>-21.314461985294308</v>
      </c>
      <c r="X41" s="49">
        <f t="shared" si="12"/>
        <v>-0.4660613423594806</v>
      </c>
      <c r="Y41" s="2"/>
      <c r="Z41" s="2"/>
      <c r="AA41" s="2"/>
    </row>
    <row r="42" spans="1:27" s="8" customFormat="1" x14ac:dyDescent="0.25">
      <c r="A42" s="2"/>
      <c r="B42" s="55" t="s">
        <v>28</v>
      </c>
      <c r="C42" s="24">
        <v>67.010561220156006</v>
      </c>
      <c r="D42" s="10">
        <v>104.10219716570799</v>
      </c>
      <c r="E42" s="10">
        <v>139.63939342713002</v>
      </c>
      <c r="F42" s="10">
        <v>163.697363609696</v>
      </c>
      <c r="G42" s="25">
        <v>209.39714294054903</v>
      </c>
      <c r="H42" s="24">
        <f>+(C42/C$67)*100</f>
        <v>1.573439896570662</v>
      </c>
      <c r="I42" s="10">
        <f t="shared" ref="I42" si="132">+(D42/D$67)*100</f>
        <v>2.0094762840700038</v>
      </c>
      <c r="J42" s="10">
        <f t="shared" ref="J42" si="133">+(E42/E$67)*100</f>
        <v>2.2831061504123604</v>
      </c>
      <c r="K42" s="10">
        <f t="shared" ref="K42" si="134">+(F42/F$67)*100</f>
        <v>2.7507697061277714</v>
      </c>
      <c r="L42" s="25">
        <f>+(G42/G$67)*100</f>
        <v>3.7138258850167376</v>
      </c>
      <c r="M42" s="35">
        <f t="shared" ref="M42:N42" si="135">+M43+M44</f>
        <v>37.091635945551992</v>
      </c>
      <c r="N42" s="11">
        <f t="shared" si="135"/>
        <v>35.537196261422004</v>
      </c>
      <c r="O42" s="11">
        <f t="shared" ref="O42" si="136">+O43+O44</f>
        <v>24.057970182566002</v>
      </c>
      <c r="P42" s="36">
        <f t="shared" ref="P42" si="137">+P43+P44</f>
        <v>45.699779330853048</v>
      </c>
      <c r="Q42" s="35">
        <f t="shared" si="5"/>
        <v>37.091635945551985</v>
      </c>
      <c r="R42" s="11">
        <f t="shared" si="6"/>
        <v>35.537196261422025</v>
      </c>
      <c r="S42" s="11">
        <f t="shared" si="7"/>
        <v>24.057970182565981</v>
      </c>
      <c r="T42" s="36">
        <f t="shared" si="8"/>
        <v>45.699779330853033</v>
      </c>
      <c r="U42" s="50">
        <f t="shared" si="9"/>
        <v>55.351925532590897</v>
      </c>
      <c r="V42" s="23">
        <f t="shared" si="10"/>
        <v>34.136835944830793</v>
      </c>
      <c r="W42" s="23">
        <f t="shared" si="11"/>
        <v>17.228641282461954</v>
      </c>
      <c r="X42" s="51">
        <f t="shared" si="12"/>
        <v>27.91723600376066</v>
      </c>
      <c r="Y42" s="2"/>
      <c r="Z42" s="2"/>
      <c r="AA42" s="2"/>
    </row>
    <row r="43" spans="1:27" s="8" customFormat="1" x14ac:dyDescent="0.25">
      <c r="A43" s="2"/>
      <c r="B43" s="56" t="s">
        <v>19</v>
      </c>
      <c r="C43" s="26">
        <v>35785.662470000003</v>
      </c>
      <c r="D43" s="12">
        <v>40398.469110000013</v>
      </c>
      <c r="E43" s="12">
        <v>42221.466089999994</v>
      </c>
      <c r="F43" s="12">
        <v>45459.876273000002</v>
      </c>
      <c r="G43" s="27">
        <v>50161.779090000004</v>
      </c>
      <c r="H43" s="26"/>
      <c r="I43" s="12"/>
      <c r="J43" s="12"/>
      <c r="K43" s="12"/>
      <c r="L43" s="34"/>
      <c r="M43" s="37">
        <f>+((D43-C43)*C44)/1000</f>
        <v>8.6377264080438518</v>
      </c>
      <c r="N43" s="21">
        <f>+((E43-D43)*D44)/1000</f>
        <v>4.6976530355075203</v>
      </c>
      <c r="O43" s="21">
        <f t="shared" ref="O43" si="138">+((F43-E43)*E44)/1000</f>
        <v>10.710419971168799</v>
      </c>
      <c r="P43" s="38">
        <f t="shared" ref="P43" si="139">+((G43-F43)*F44)/1000</f>
        <v>16.931174437644586</v>
      </c>
      <c r="Q43" s="44">
        <f t="shared" si="5"/>
        <v>4612.8066400000098</v>
      </c>
      <c r="R43" s="13">
        <f t="shared" si="6"/>
        <v>1822.9969799999817</v>
      </c>
      <c r="S43" s="13">
        <f t="shared" si="7"/>
        <v>3238.4101830000072</v>
      </c>
      <c r="T43" s="45">
        <f t="shared" si="8"/>
        <v>4701.902817000002</v>
      </c>
      <c r="U43" s="48">
        <f t="shared" si="9"/>
        <v>12.890097099269958</v>
      </c>
      <c r="V43" s="22">
        <f t="shared" si="10"/>
        <v>4.5125397574749426</v>
      </c>
      <c r="W43" s="22">
        <f t="shared" si="11"/>
        <v>7.6700562128680261</v>
      </c>
      <c r="X43" s="49">
        <f t="shared" si="12"/>
        <v>10.342973194127691</v>
      </c>
      <c r="Y43" s="2"/>
      <c r="Z43" s="2"/>
      <c r="AA43" s="2"/>
    </row>
    <row r="44" spans="1:27" s="8" customFormat="1" x14ac:dyDescent="0.25">
      <c r="A44" s="2"/>
      <c r="B44" s="56" t="s">
        <v>17</v>
      </c>
      <c r="C44" s="28">
        <v>1.872553324291051</v>
      </c>
      <c r="D44" s="14">
        <v>2.5768847052657033</v>
      </c>
      <c r="E44" s="14">
        <v>3.3073080202727283</v>
      </c>
      <c r="F44" s="14">
        <v>3.600919690732217</v>
      </c>
      <c r="G44" s="29">
        <v>4.1744361292459304</v>
      </c>
      <c r="H44" s="28"/>
      <c r="I44" s="14"/>
      <c r="J44" s="14"/>
      <c r="K44" s="14"/>
      <c r="L44" s="34"/>
      <c r="M44" s="39">
        <f t="shared" ref="M44:N44" si="140">+((D44-C44)*D43)/1000</f>
        <v>28.453909537508142</v>
      </c>
      <c r="N44" s="15">
        <f t="shared" si="140"/>
        <v>30.839543225914486</v>
      </c>
      <c r="O44" s="15">
        <f t="shared" ref="O44" si="141">+((F44-E44)*F43)/1000</f>
        <v>13.347550211397204</v>
      </c>
      <c r="P44" s="40">
        <f t="shared" ref="P44" si="142">+((G44-F44)*G43)/1000</f>
        <v>28.768604893208465</v>
      </c>
      <c r="Q44" s="46">
        <f t="shared" si="5"/>
        <v>0.70433138097465231</v>
      </c>
      <c r="R44" s="16">
        <f t="shared" si="6"/>
        <v>0.73042331500702495</v>
      </c>
      <c r="S44" s="16">
        <f t="shared" si="7"/>
        <v>0.29361167045948866</v>
      </c>
      <c r="T44" s="47">
        <f t="shared" si="8"/>
        <v>0.57351643851371348</v>
      </c>
      <c r="U44" s="48">
        <f t="shared" si="9"/>
        <v>37.613421836267989</v>
      </c>
      <c r="V44" s="22">
        <f t="shared" si="10"/>
        <v>28.3452074326201</v>
      </c>
      <c r="W44" s="22">
        <f t="shared" si="11"/>
        <v>8.8776633038030859</v>
      </c>
      <c r="X44" s="49">
        <f t="shared" si="12"/>
        <v>15.926943330332755</v>
      </c>
      <c r="Y44" s="2"/>
      <c r="Z44" s="2"/>
      <c r="AA44" s="2"/>
    </row>
    <row r="45" spans="1:27" s="8" customFormat="1" x14ac:dyDescent="0.25">
      <c r="A45" s="2"/>
      <c r="B45" s="55" t="s">
        <v>29</v>
      </c>
      <c r="C45" s="24">
        <v>120.460293961877</v>
      </c>
      <c r="D45" s="10">
        <v>141.68994813025785</v>
      </c>
      <c r="E45" s="10">
        <v>151.64736182944003</v>
      </c>
      <c r="F45" s="10">
        <v>164.06324098647704</v>
      </c>
      <c r="G45" s="25">
        <v>175.891504899696</v>
      </c>
      <c r="H45" s="24">
        <f>+(C45/C$67)*100</f>
        <v>2.8284650810421317</v>
      </c>
      <c r="I45" s="10">
        <f t="shared" ref="I45" si="143">+(D45/D$67)*100</f>
        <v>2.7350295979406263</v>
      </c>
      <c r="J45" s="10">
        <f t="shared" ref="J45" si="144">+(E45/E$67)*100</f>
        <v>2.4794366116126083</v>
      </c>
      <c r="K45" s="10">
        <f t="shared" ref="K45" si="145">+(F45/F$67)*100</f>
        <v>2.7569179077970816</v>
      </c>
      <c r="L45" s="25">
        <f>+(G45/G$67)*100</f>
        <v>3.1195765838911238</v>
      </c>
      <c r="M45" s="35">
        <f t="shared" ref="M45:N45" si="146">+M46+M47</f>
        <v>21.229654168380847</v>
      </c>
      <c r="N45" s="11">
        <f t="shared" si="146"/>
        <v>9.9574136991821973</v>
      </c>
      <c r="O45" s="11">
        <f t="shared" ref="O45" si="147">+O46+O47</f>
        <v>12.415879157036983</v>
      </c>
      <c r="P45" s="36">
        <f t="shared" ref="P45" si="148">+P46+P47</f>
        <v>11.828263913218958</v>
      </c>
      <c r="Q45" s="35">
        <f t="shared" si="5"/>
        <v>21.229654168380847</v>
      </c>
      <c r="R45" s="11">
        <f t="shared" si="6"/>
        <v>9.9574136991821831</v>
      </c>
      <c r="S45" s="11">
        <f t="shared" si="7"/>
        <v>12.415879157037011</v>
      </c>
      <c r="T45" s="36">
        <f t="shared" si="8"/>
        <v>11.828263913218962</v>
      </c>
      <c r="U45" s="50">
        <f t="shared" si="9"/>
        <v>17.623777487293491</v>
      </c>
      <c r="V45" s="23">
        <f t="shared" si="10"/>
        <v>7.0276076959447931</v>
      </c>
      <c r="W45" s="23">
        <f t="shared" si="11"/>
        <v>8.1873360718278221</v>
      </c>
      <c r="X45" s="51">
        <f t="shared" si="12"/>
        <v>7.2095759184678698</v>
      </c>
      <c r="Y45" s="2"/>
      <c r="Z45" s="2"/>
      <c r="AA45" s="2"/>
    </row>
    <row r="46" spans="1:27" s="8" customFormat="1" x14ac:dyDescent="0.25">
      <c r="A46" s="2"/>
      <c r="B46" s="56" t="s">
        <v>19</v>
      </c>
      <c r="C46" s="26">
        <v>583494.30027000012</v>
      </c>
      <c r="D46" s="12">
        <v>55990.713200000006</v>
      </c>
      <c r="E46" s="12">
        <v>52965.645889000014</v>
      </c>
      <c r="F46" s="12">
        <v>41575.423479999998</v>
      </c>
      <c r="G46" s="27">
        <v>38863.247399999993</v>
      </c>
      <c r="H46" s="26"/>
      <c r="I46" s="12"/>
      <c r="J46" s="12"/>
      <c r="K46" s="12"/>
      <c r="L46" s="34"/>
      <c r="M46" s="37">
        <f>+((D46-C46)*C47)/1000</f>
        <v>-108.90121314808636</v>
      </c>
      <c r="N46" s="21">
        <f>+((E46-D46)*D47)/1000</f>
        <v>-7.6552271955365514</v>
      </c>
      <c r="O46" s="21">
        <f t="shared" ref="O46" si="149">+((F46-E46)*E47)/1000</f>
        <v>-32.611651382394442</v>
      </c>
      <c r="P46" s="38">
        <f t="shared" ref="P46" si="150">+((G46-F46)*F47)/1000</f>
        <v>-10.702678663630522</v>
      </c>
      <c r="Q46" s="44">
        <f t="shared" si="5"/>
        <v>-527503.58707000013</v>
      </c>
      <c r="R46" s="13">
        <f t="shared" si="6"/>
        <v>-3025.0673109999916</v>
      </c>
      <c r="S46" s="13">
        <f t="shared" si="7"/>
        <v>-11390.222409000016</v>
      </c>
      <c r="T46" s="45">
        <f t="shared" si="8"/>
        <v>-2712.1760800000047</v>
      </c>
      <c r="U46" s="48">
        <f t="shared" si="9"/>
        <v>-90.404239908754647</v>
      </c>
      <c r="V46" s="22">
        <f t="shared" si="10"/>
        <v>-5.4028018900105561</v>
      </c>
      <c r="W46" s="22">
        <f t="shared" si="11"/>
        <v>-21.504924971311556</v>
      </c>
      <c r="X46" s="49">
        <f t="shared" si="12"/>
        <v>-6.5235080078130947</v>
      </c>
      <c r="Y46" s="2"/>
      <c r="Z46" s="2"/>
      <c r="AA46" s="2"/>
    </row>
    <row r="47" spans="1:27" s="8" customFormat="1" x14ac:dyDescent="0.25">
      <c r="A47" s="2"/>
      <c r="B47" s="56" t="s">
        <v>17</v>
      </c>
      <c r="C47" s="28">
        <v>0.20644639357425845</v>
      </c>
      <c r="D47" s="14">
        <v>2.5305973085954161</v>
      </c>
      <c r="E47" s="14">
        <v>2.8631268303089721</v>
      </c>
      <c r="F47" s="14">
        <v>3.9461592271068562</v>
      </c>
      <c r="G47" s="29">
        <v>4.5259085811675126</v>
      </c>
      <c r="H47" s="28"/>
      <c r="I47" s="14"/>
      <c r="J47" s="14"/>
      <c r="K47" s="14"/>
      <c r="L47" s="34"/>
      <c r="M47" s="39">
        <f t="shared" ref="M47:N47" si="151">+((D47-C47)*D46)/1000</f>
        <v>130.1308673164672</v>
      </c>
      <c r="N47" s="15">
        <f t="shared" si="151"/>
        <v>17.612640894718748</v>
      </c>
      <c r="O47" s="15">
        <f t="shared" ref="O47" si="152">+((F47-E47)*F46)/1000</f>
        <v>45.027530539431424</v>
      </c>
      <c r="P47" s="40">
        <f t="shared" ref="P47" si="153">+((G47-F47)*G46)/1000</f>
        <v>22.53094257684948</v>
      </c>
      <c r="Q47" s="46">
        <f t="shared" si="5"/>
        <v>2.3241509150211574</v>
      </c>
      <c r="R47" s="16">
        <f t="shared" si="6"/>
        <v>0.33252952171355599</v>
      </c>
      <c r="S47" s="16">
        <f t="shared" si="7"/>
        <v>1.0830323967978841</v>
      </c>
      <c r="T47" s="47">
        <f t="shared" si="8"/>
        <v>0.57974935406065642</v>
      </c>
      <c r="U47" s="48">
        <f t="shared" si="9"/>
        <v>1125.7890606769859</v>
      </c>
      <c r="V47" s="22">
        <f t="shared" si="10"/>
        <v>13.140357044721718</v>
      </c>
      <c r="W47" s="22">
        <f t="shared" si="11"/>
        <v>37.826909563800548</v>
      </c>
      <c r="X47" s="49">
        <f t="shared" si="12"/>
        <v>14.691484065778626</v>
      </c>
      <c r="Y47" s="2"/>
      <c r="Z47" s="2"/>
      <c r="AA47" s="2"/>
    </row>
    <row r="48" spans="1:27" s="8" customFormat="1" x14ac:dyDescent="0.25">
      <c r="A48" s="2"/>
      <c r="B48" s="55" t="s">
        <v>30</v>
      </c>
      <c r="C48" s="24">
        <v>111.36542065</v>
      </c>
      <c r="D48" s="10">
        <v>127.30841498000001</v>
      </c>
      <c r="E48" s="10">
        <v>146.97422358000003</v>
      </c>
      <c r="F48" s="10">
        <v>142.23775613000001</v>
      </c>
      <c r="G48" s="25">
        <v>135.68697162000001</v>
      </c>
      <c r="H48" s="24">
        <f>+(C48/C$67)*100</f>
        <v>2.6149131235208647</v>
      </c>
      <c r="I48" s="10">
        <f t="shared" ref="I48" si="154">+(D48/D$67)*100</f>
        <v>2.4574240278294761</v>
      </c>
      <c r="J48" s="10">
        <f t="shared" ref="J48" si="155">+(E48/E$67)*100</f>
        <v>2.4030307320311315</v>
      </c>
      <c r="K48" s="10">
        <f t="shared" ref="K48" si="156">+(F48/F$67)*100</f>
        <v>2.3901625658607659</v>
      </c>
      <c r="L48" s="25">
        <f>+(G48/G$67)*100</f>
        <v>2.4065170153967061</v>
      </c>
      <c r="M48" s="35">
        <f t="shared" ref="M48:N48" si="157">+M49+M50</f>
        <v>15.942994330000012</v>
      </c>
      <c r="N48" s="11">
        <f t="shared" si="157"/>
        <v>19.66580860000002</v>
      </c>
      <c r="O48" s="11">
        <f t="shared" ref="O48" si="158">+O49+O50</f>
        <v>-4.7364674500000135</v>
      </c>
      <c r="P48" s="36">
        <f t="shared" ref="P48" si="159">+P49+P50</f>
        <v>-6.5507845100000193</v>
      </c>
      <c r="Q48" s="35">
        <f t="shared" si="5"/>
        <v>15.942994330000005</v>
      </c>
      <c r="R48" s="11">
        <f t="shared" si="6"/>
        <v>19.66580860000002</v>
      </c>
      <c r="S48" s="11">
        <f t="shared" si="7"/>
        <v>-4.7364674500000206</v>
      </c>
      <c r="T48" s="36">
        <f t="shared" si="8"/>
        <v>-6.5507845099999997</v>
      </c>
      <c r="U48" s="50">
        <f t="shared" si="9"/>
        <v>14.315928801729005</v>
      </c>
      <c r="V48" s="23">
        <f t="shared" si="10"/>
        <v>15.447375260378116</v>
      </c>
      <c r="W48" s="23">
        <f t="shared" si="11"/>
        <v>-3.2226517920143305</v>
      </c>
      <c r="X48" s="51">
        <f t="shared" si="12"/>
        <v>-4.6055173311457693</v>
      </c>
      <c r="Y48" s="2"/>
      <c r="Z48" s="2"/>
      <c r="AA48" s="2"/>
    </row>
    <row r="49" spans="1:27" s="8" customFormat="1" x14ac:dyDescent="0.25">
      <c r="A49" s="2"/>
      <c r="B49" s="56" t="s">
        <v>19</v>
      </c>
      <c r="C49" s="26">
        <v>1769.9255000000001</v>
      </c>
      <c r="D49" s="12">
        <v>2397.9541300000001</v>
      </c>
      <c r="E49" s="12">
        <v>2542.5013199999999</v>
      </c>
      <c r="F49" s="12">
        <v>2354.9285619999996</v>
      </c>
      <c r="G49" s="27">
        <v>2108.1336800000004</v>
      </c>
      <c r="H49" s="26"/>
      <c r="I49" s="12"/>
      <c r="J49" s="12"/>
      <c r="K49" s="12"/>
      <c r="L49" s="34"/>
      <c r="M49" s="37">
        <f>+((D49-C49)*C50)/1000</f>
        <v>39.516167522414477</v>
      </c>
      <c r="N49" s="21">
        <f>+((E49-D49)*D50)/1000</f>
        <v>7.6740724180211393</v>
      </c>
      <c r="O49" s="21">
        <f t="shared" ref="O49" si="160">+((F49-E49)*E50)/1000</f>
        <v>-10.843007338855296</v>
      </c>
      <c r="P49" s="38">
        <f t="shared" ref="P49" si="161">+((G49-F49)*F50)/1000</f>
        <v>-14.906418311999746</v>
      </c>
      <c r="Q49" s="44">
        <f t="shared" si="5"/>
        <v>628.02863000000002</v>
      </c>
      <c r="R49" s="13">
        <f t="shared" si="6"/>
        <v>144.54718999999977</v>
      </c>
      <c r="S49" s="13">
        <f t="shared" si="7"/>
        <v>-187.57275800000025</v>
      </c>
      <c r="T49" s="45">
        <f t="shared" si="8"/>
        <v>-246.79488199999923</v>
      </c>
      <c r="U49" s="48">
        <f t="shared" si="9"/>
        <v>35.483337010512585</v>
      </c>
      <c r="V49" s="22">
        <f t="shared" si="10"/>
        <v>6.0279380740281274</v>
      </c>
      <c r="W49" s="22">
        <f t="shared" si="11"/>
        <v>-7.3774891098188355</v>
      </c>
      <c r="X49" s="49">
        <f t="shared" si="12"/>
        <v>-10.479930728361486</v>
      </c>
      <c r="Y49" s="2"/>
      <c r="Z49" s="2"/>
      <c r="AA49" s="2"/>
    </row>
    <row r="50" spans="1:27" s="8" customFormat="1" x14ac:dyDescent="0.25">
      <c r="A50" s="2"/>
      <c r="B50" s="56" t="s">
        <v>17</v>
      </c>
      <c r="C50" s="28">
        <v>62.920965119718311</v>
      </c>
      <c r="D50" s="14">
        <v>53.090429623856068</v>
      </c>
      <c r="E50" s="14">
        <v>57.806940914390573</v>
      </c>
      <c r="F50" s="14">
        <v>60.400030143249857</v>
      </c>
      <c r="G50" s="29">
        <v>64.363551945149879</v>
      </c>
      <c r="H50" s="28"/>
      <c r="I50" s="14"/>
      <c r="J50" s="14"/>
      <c r="K50" s="14"/>
      <c r="L50" s="34"/>
      <c r="M50" s="39">
        <f t="shared" ref="M50:N50" si="162">+((D50-C50)*D49)/1000</f>
        <v>-23.573173192414465</v>
      </c>
      <c r="N50" s="15">
        <f t="shared" si="162"/>
        <v>11.991736181978881</v>
      </c>
      <c r="O50" s="15">
        <f t="shared" ref="O50" si="163">+((F50-E50)*F49)/1000</f>
        <v>6.1065398888552824</v>
      </c>
      <c r="P50" s="40">
        <f t="shared" ref="P50" si="164">+((G50-F50)*G49)/1000</f>
        <v>8.3556338019997263</v>
      </c>
      <c r="Q50" s="46">
        <f t="shared" si="5"/>
        <v>-9.8305354958622431</v>
      </c>
      <c r="R50" s="16">
        <f t="shared" si="6"/>
        <v>4.7165112905345055</v>
      </c>
      <c r="S50" s="16">
        <f t="shared" si="7"/>
        <v>2.5930892288592844</v>
      </c>
      <c r="T50" s="47">
        <f t="shared" si="8"/>
        <v>3.963521801900022</v>
      </c>
      <c r="U50" s="48">
        <f t="shared" si="9"/>
        <v>-15.623624776190104</v>
      </c>
      <c r="V50" s="22">
        <f t="shared" si="10"/>
        <v>8.8839199907607238</v>
      </c>
      <c r="W50" s="22">
        <f t="shared" si="11"/>
        <v>4.4857748703560185</v>
      </c>
      <c r="X50" s="49">
        <f t="shared" si="12"/>
        <v>6.5621189136823244</v>
      </c>
      <c r="Y50" s="2"/>
      <c r="Z50" s="2"/>
      <c r="AA50" s="2"/>
    </row>
    <row r="51" spans="1:27" s="8" customFormat="1" x14ac:dyDescent="0.25">
      <c r="A51" s="2"/>
      <c r="B51" s="55" t="s">
        <v>31</v>
      </c>
      <c r="C51" s="24">
        <v>86.470853860044002</v>
      </c>
      <c r="D51" s="10">
        <v>107.52210652349102</v>
      </c>
      <c r="E51" s="10">
        <v>127.05822246107699</v>
      </c>
      <c r="F51" s="10">
        <v>111.88781425336703</v>
      </c>
      <c r="G51" s="25">
        <v>115.22171574516999</v>
      </c>
      <c r="H51" s="24">
        <f>+(C51/C$67)*100</f>
        <v>2.0303768372708415</v>
      </c>
      <c r="I51" s="10">
        <f t="shared" ref="I51" si="165">+(D51/D$67)*100</f>
        <v>2.0754905175370939</v>
      </c>
      <c r="J51" s="10">
        <f t="shared" ref="J51" si="166">+(E51/E$67)*100</f>
        <v>2.077403818806526</v>
      </c>
      <c r="K51" s="10">
        <f t="shared" ref="K51" si="167">+(F51/F$67)*100</f>
        <v>1.8801622893991621</v>
      </c>
      <c r="L51" s="25">
        <f>+(G51/G$67)*100</f>
        <v>2.0435493266111271</v>
      </c>
      <c r="M51" s="35">
        <f t="shared" ref="M51:N51" si="168">+M52+M53</f>
        <v>21.051252663446995</v>
      </c>
      <c r="N51" s="11">
        <f t="shared" si="168"/>
        <v>19.536115937585979</v>
      </c>
      <c r="O51" s="11">
        <f t="shared" ref="O51" si="169">+O52+O53</f>
        <v>-15.170408207709958</v>
      </c>
      <c r="P51" s="36">
        <f t="shared" ref="P51" si="170">+P52+P53</f>
        <v>3.333901491802969</v>
      </c>
      <c r="Q51" s="35">
        <f t="shared" si="5"/>
        <v>21.051252663447016</v>
      </c>
      <c r="R51" s="11">
        <f t="shared" si="6"/>
        <v>19.536115937585976</v>
      </c>
      <c r="S51" s="11">
        <f t="shared" si="7"/>
        <v>-15.170408207709968</v>
      </c>
      <c r="T51" s="36">
        <f t="shared" si="8"/>
        <v>3.3339014918029619</v>
      </c>
      <c r="U51" s="50">
        <f t="shared" si="9"/>
        <v>24.344911289437675</v>
      </c>
      <c r="V51" s="23">
        <f t="shared" si="10"/>
        <v>18.169394712628506</v>
      </c>
      <c r="W51" s="23">
        <f t="shared" si="11"/>
        <v>-11.939729608886406</v>
      </c>
      <c r="X51" s="51">
        <f t="shared" si="12"/>
        <v>2.9796823845833931</v>
      </c>
      <c r="Y51" s="2"/>
      <c r="Z51" s="2"/>
      <c r="AA51" s="2"/>
    </row>
    <row r="52" spans="1:27" s="8" customFormat="1" x14ac:dyDescent="0.25">
      <c r="A52" s="2"/>
      <c r="B52" s="56" t="s">
        <v>19</v>
      </c>
      <c r="C52" s="26">
        <v>98818.35166</v>
      </c>
      <c r="D52" s="12">
        <v>122379.17754999999</v>
      </c>
      <c r="E52" s="12">
        <v>139058.21939000001</v>
      </c>
      <c r="F52" s="12">
        <v>105897.03824000001</v>
      </c>
      <c r="G52" s="27">
        <v>129810.49114</v>
      </c>
      <c r="H52" s="26"/>
      <c r="I52" s="12"/>
      <c r="J52" s="12"/>
      <c r="K52" s="12"/>
      <c r="L52" s="34"/>
      <c r="M52" s="37">
        <f>+((D52-C52)*C53)/1000</f>
        <v>20.616866180543724</v>
      </c>
      <c r="N52" s="21">
        <f>+((E52-D52)*D53)/1000</f>
        <v>14.654173604799206</v>
      </c>
      <c r="O52" s="21">
        <f t="shared" ref="O52" si="171">+((F52-E52)*E53)/1000</f>
        <v>-30.299544680720743</v>
      </c>
      <c r="P52" s="38">
        <f t="shared" ref="P52" si="172">+((G52-F52)*F53)/1000</f>
        <v>25.266277704272834</v>
      </c>
      <c r="Q52" s="44">
        <f t="shared" si="5"/>
        <v>23560.825889999993</v>
      </c>
      <c r="R52" s="13">
        <f t="shared" si="6"/>
        <v>16679.04184000002</v>
      </c>
      <c r="S52" s="13">
        <f t="shared" si="7"/>
        <v>-33161.181150000004</v>
      </c>
      <c r="T52" s="45">
        <f t="shared" si="8"/>
        <v>23913.452899999989</v>
      </c>
      <c r="U52" s="48">
        <f t="shared" si="9"/>
        <v>23.84256111766032</v>
      </c>
      <c r="V52" s="22">
        <f t="shared" si="10"/>
        <v>13.62898670665238</v>
      </c>
      <c r="W52" s="22">
        <f t="shared" si="11"/>
        <v>-23.84697668031891</v>
      </c>
      <c r="X52" s="49">
        <f t="shared" si="12"/>
        <v>22.581795768266598</v>
      </c>
      <c r="Y52" s="2"/>
      <c r="Z52" s="2"/>
      <c r="AA52" s="2"/>
    </row>
    <row r="53" spans="1:27" s="8" customFormat="1" x14ac:dyDescent="0.25">
      <c r="A53" s="2"/>
      <c r="B53" s="56" t="s">
        <v>17</v>
      </c>
      <c r="C53" s="28">
        <v>0.87504853508951974</v>
      </c>
      <c r="D53" s="14">
        <v>0.87859804809981756</v>
      </c>
      <c r="E53" s="14">
        <v>0.91370523093447598</v>
      </c>
      <c r="F53" s="14">
        <v>1.0565717050536372</v>
      </c>
      <c r="G53" s="29">
        <v>0.88761482013733328</v>
      </c>
      <c r="H53" s="28"/>
      <c r="I53" s="14"/>
      <c r="J53" s="14"/>
      <c r="K53" s="14"/>
      <c r="L53" s="34"/>
      <c r="M53" s="39">
        <f t="shared" ref="M53:N53" si="173">+((D53-C53)*D52)/1000</f>
        <v>0.43438648290327214</v>
      </c>
      <c r="N53" s="15">
        <f t="shared" si="173"/>
        <v>4.8819423327867719</v>
      </c>
      <c r="O53" s="15">
        <f t="shared" ref="O53" si="174">+((F53-E53)*F52)/1000</f>
        <v>15.129136473010785</v>
      </c>
      <c r="P53" s="40">
        <f t="shared" ref="P53" si="175">+((G53-F53)*G52)/1000</f>
        <v>-21.932376212469865</v>
      </c>
      <c r="Q53" s="46">
        <f t="shared" si="5"/>
        <v>3.5495130102978223E-3</v>
      </c>
      <c r="R53" s="16">
        <f t="shared" si="6"/>
        <v>3.5107182834658412E-2</v>
      </c>
      <c r="S53" s="16">
        <f t="shared" si="7"/>
        <v>0.1428664741191612</v>
      </c>
      <c r="T53" s="47">
        <f t="shared" si="8"/>
        <v>-0.1689568849163039</v>
      </c>
      <c r="U53" s="48">
        <f t="shared" si="9"/>
        <v>0.40563612965018869</v>
      </c>
      <c r="V53" s="22">
        <f t="shared" si="10"/>
        <v>3.9958184417306919</v>
      </c>
      <c r="W53" s="22">
        <f t="shared" si="11"/>
        <v>15.635947927434657</v>
      </c>
      <c r="X53" s="49">
        <f t="shared" si="12"/>
        <v>-15.991047659915026</v>
      </c>
      <c r="Y53" s="2"/>
      <c r="Z53" s="2"/>
      <c r="AA53" s="2"/>
    </row>
    <row r="54" spans="1:27" s="8" customFormat="1" x14ac:dyDescent="0.25">
      <c r="A54" s="2"/>
      <c r="B54" s="55" t="s">
        <v>32</v>
      </c>
      <c r="C54" s="24">
        <v>115.345013320115</v>
      </c>
      <c r="D54" s="10">
        <v>107.46417621502299</v>
      </c>
      <c r="E54" s="10">
        <v>114.97697341568801</v>
      </c>
      <c r="F54" s="10">
        <v>107.88291398303501</v>
      </c>
      <c r="G54" s="25">
        <v>100.56698066221901</v>
      </c>
      <c r="H54" s="24">
        <f>+(C54/C$67)*100</f>
        <v>2.7083558550133993</v>
      </c>
      <c r="I54" s="10">
        <f t="shared" ref="I54" si="176">+(D54/D$67)*100</f>
        <v>2.0743722934826092</v>
      </c>
      <c r="J54" s="10">
        <f t="shared" ref="J54" si="177">+(E54/E$67)*100</f>
        <v>1.8798752180067455</v>
      </c>
      <c r="K54" s="10">
        <f t="shared" ref="K54" si="178">+(F54/F$67)*100</f>
        <v>1.8128639646322522</v>
      </c>
      <c r="L54" s="25">
        <f>+(G54/G$67)*100</f>
        <v>1.7836358735198483</v>
      </c>
      <c r="M54" s="35">
        <f t="shared" ref="M54:N54" si="179">+M55+M56</f>
        <v>-7.8808371050919988</v>
      </c>
      <c r="N54" s="11">
        <f t="shared" si="179"/>
        <v>7.5127972006650161</v>
      </c>
      <c r="O54" s="11">
        <f t="shared" ref="O54" si="180">+O55+O56</f>
        <v>-7.0940594326529904</v>
      </c>
      <c r="P54" s="36">
        <f t="shared" ref="P54" si="181">+P55+P56</f>
        <v>-7.3159333208160096</v>
      </c>
      <c r="Q54" s="35">
        <f t="shared" si="5"/>
        <v>-7.880837105092013</v>
      </c>
      <c r="R54" s="11">
        <f t="shared" si="6"/>
        <v>7.5127972006650197</v>
      </c>
      <c r="S54" s="11">
        <f t="shared" si="7"/>
        <v>-7.0940594326529975</v>
      </c>
      <c r="T54" s="36">
        <f t="shared" si="8"/>
        <v>-7.3159333208160007</v>
      </c>
      <c r="U54" s="50">
        <f t="shared" si="9"/>
        <v>-6.8324038276543986</v>
      </c>
      <c r="V54" s="23">
        <f t="shared" si="10"/>
        <v>6.9909782638940099</v>
      </c>
      <c r="W54" s="23">
        <f t="shared" si="11"/>
        <v>-6.1699827555950044</v>
      </c>
      <c r="X54" s="51">
        <f t="shared" si="12"/>
        <v>-6.7813642130267855</v>
      </c>
      <c r="Y54" s="2"/>
      <c r="Z54" s="2"/>
      <c r="AA54" s="2"/>
    </row>
    <row r="55" spans="1:27" s="8" customFormat="1" x14ac:dyDescent="0.25">
      <c r="A55" s="2"/>
      <c r="B55" s="56" t="s">
        <v>19</v>
      </c>
      <c r="C55" s="26">
        <v>101028.4534</v>
      </c>
      <c r="D55" s="12">
        <v>80157.980270000029</v>
      </c>
      <c r="E55" s="12">
        <v>68395.930949999994</v>
      </c>
      <c r="F55" s="12">
        <v>66968.892939999991</v>
      </c>
      <c r="G55" s="27">
        <v>62606.226159999998</v>
      </c>
      <c r="H55" s="26"/>
      <c r="I55" s="12"/>
      <c r="J55" s="12"/>
      <c r="K55" s="12"/>
      <c r="L55" s="34"/>
      <c r="M55" s="37">
        <f>+((D55-C55)*C56)/1000</f>
        <v>-23.827990236035312</v>
      </c>
      <c r="N55" s="21">
        <f>+((E55-D55)*D56)/1000</f>
        <v>-15.768847175498756</v>
      </c>
      <c r="O55" s="21">
        <f t="shared" ref="O55" si="182">+((F55-E55)*E56)/1000</f>
        <v>-2.3989221151020357</v>
      </c>
      <c r="P55" s="38">
        <f t="shared" ref="P55" si="183">+((G55-F55)*F56)/1000</f>
        <v>-7.027997392536613</v>
      </c>
      <c r="Q55" s="44">
        <f t="shared" si="5"/>
        <v>-20870.473129999969</v>
      </c>
      <c r="R55" s="13">
        <f t="shared" si="6"/>
        <v>-11762.049320000035</v>
      </c>
      <c r="S55" s="13">
        <f t="shared" si="7"/>
        <v>-1427.0380100000039</v>
      </c>
      <c r="T55" s="45">
        <f t="shared" si="8"/>
        <v>-4362.6667799999923</v>
      </c>
      <c r="U55" s="48">
        <f t="shared" si="9"/>
        <v>-20.658015071623346</v>
      </c>
      <c r="V55" s="22">
        <f t="shared" si="10"/>
        <v>-14.673584938619156</v>
      </c>
      <c r="W55" s="22">
        <f t="shared" si="11"/>
        <v>-2.0864370002408816</v>
      </c>
      <c r="X55" s="49">
        <f t="shared" si="12"/>
        <v>-6.5144675213739456</v>
      </c>
      <c r="Y55" s="2"/>
      <c r="Z55" s="2"/>
      <c r="AA55" s="2"/>
    </row>
    <row r="56" spans="1:27" s="8" customFormat="1" x14ac:dyDescent="0.25">
      <c r="A56" s="2"/>
      <c r="B56" s="56" t="s">
        <v>17</v>
      </c>
      <c r="C56" s="28">
        <v>1.1417081964368168</v>
      </c>
      <c r="D56" s="14">
        <v>1.3406547402148379</v>
      </c>
      <c r="E56" s="14">
        <v>1.6810499077750767</v>
      </c>
      <c r="F56" s="14">
        <v>1.6109406807678823</v>
      </c>
      <c r="G56" s="29">
        <v>1.6063415227297739</v>
      </c>
      <c r="H56" s="28"/>
      <c r="I56" s="14"/>
      <c r="J56" s="14"/>
      <c r="K56" s="14"/>
      <c r="L56" s="34"/>
      <c r="M56" s="39">
        <f t="shared" ref="M56:N56" si="184">+((D56-C56)*D55)/1000</f>
        <v>15.947153130943313</v>
      </c>
      <c r="N56" s="15">
        <f t="shared" si="184"/>
        <v>23.281644376163772</v>
      </c>
      <c r="O56" s="15">
        <f t="shared" ref="O56" si="185">+((F56-E56)*F55)/1000</f>
        <v>-4.6951373175509543</v>
      </c>
      <c r="P56" s="40">
        <f t="shared" ref="P56" si="186">+((G56-F56)*G55)/1000</f>
        <v>-0.28793592827939618</v>
      </c>
      <c r="Q56" s="46">
        <f t="shared" si="5"/>
        <v>0.19894654377802112</v>
      </c>
      <c r="R56" s="16">
        <f t="shared" si="6"/>
        <v>0.3403951675602388</v>
      </c>
      <c r="S56" s="16">
        <f t="shared" si="7"/>
        <v>-7.0109227007194352E-2</v>
      </c>
      <c r="T56" s="47">
        <f t="shared" si="8"/>
        <v>-4.5991580381083974E-3</v>
      </c>
      <c r="U56" s="48">
        <f t="shared" si="9"/>
        <v>17.425340765610507</v>
      </c>
      <c r="V56" s="22">
        <f t="shared" si="10"/>
        <v>25.390218476808645</v>
      </c>
      <c r="W56" s="22">
        <f t="shared" si="11"/>
        <v>-4.1705619019952955</v>
      </c>
      <c r="X56" s="49">
        <f t="shared" si="12"/>
        <v>-0.28549518259829432</v>
      </c>
      <c r="Y56" s="2"/>
      <c r="Z56" s="2"/>
      <c r="AA56" s="2"/>
    </row>
    <row r="57" spans="1:27" s="8" customFormat="1" x14ac:dyDescent="0.25">
      <c r="A57" s="2"/>
      <c r="B57" s="55" t="s">
        <v>33</v>
      </c>
      <c r="C57" s="24">
        <v>120.49427289756399</v>
      </c>
      <c r="D57" s="10">
        <v>201.61282227834397</v>
      </c>
      <c r="E57" s="10">
        <v>192.36784320080801</v>
      </c>
      <c r="F57" s="10">
        <v>204.08037020867502</v>
      </c>
      <c r="G57" s="25">
        <v>222.868201369659</v>
      </c>
      <c r="H57" s="24">
        <f>+(C57/C$67)*100</f>
        <v>2.8292629226372386</v>
      </c>
      <c r="I57" s="10">
        <f t="shared" ref="I57" si="187">+(D57/D$67)*100</f>
        <v>3.891715986434602</v>
      </c>
      <c r="J57" s="10">
        <f t="shared" ref="J57" si="188">+(E57/E$67)*100</f>
        <v>3.1452170850521295</v>
      </c>
      <c r="K57" s="10">
        <f t="shared" ref="K57" si="189">+(F57/F$67)*100</f>
        <v>3.4293655536436063</v>
      </c>
      <c r="L57" s="25">
        <f>+(G57/G$67)*100</f>
        <v>3.9527458855002475</v>
      </c>
      <c r="M57" s="35">
        <f t="shared" ref="M57:N57" si="190">+M58+M59</f>
        <v>81.118549380779967</v>
      </c>
      <c r="N57" s="11">
        <f t="shared" si="190"/>
        <v>-9.2449790775359464</v>
      </c>
      <c r="O57" s="11">
        <f t="shared" ref="O57" si="191">+O58+O59</f>
        <v>11.712527007867005</v>
      </c>
      <c r="P57" s="36">
        <f t="shared" ref="P57" si="192">+P58+P59</f>
        <v>18.787831160983991</v>
      </c>
      <c r="Q57" s="35">
        <f t="shared" si="5"/>
        <v>81.118549380779982</v>
      </c>
      <c r="R57" s="11">
        <f t="shared" si="6"/>
        <v>-9.2449790775359588</v>
      </c>
      <c r="S57" s="11">
        <f t="shared" si="7"/>
        <v>11.71252700786701</v>
      </c>
      <c r="T57" s="36">
        <f t="shared" si="8"/>
        <v>18.787831160983984</v>
      </c>
      <c r="U57" s="50">
        <f t="shared" si="9"/>
        <v>67.321497885415212</v>
      </c>
      <c r="V57" s="23">
        <f t="shared" si="10"/>
        <v>-4.5855114635380056</v>
      </c>
      <c r="W57" s="23">
        <f t="shared" si="11"/>
        <v>6.0886096204970208</v>
      </c>
      <c r="X57" s="51">
        <f t="shared" si="12"/>
        <v>9.2060942175737672</v>
      </c>
      <c r="Y57" s="2"/>
      <c r="Z57" s="2"/>
      <c r="AA57" s="2"/>
    </row>
    <row r="58" spans="1:27" s="8" customFormat="1" x14ac:dyDescent="0.25">
      <c r="A58" s="2"/>
      <c r="B58" s="56" t="s">
        <v>19</v>
      </c>
      <c r="C58" s="26">
        <v>181268.22243999998</v>
      </c>
      <c r="D58" s="12">
        <v>287856.18581999996</v>
      </c>
      <c r="E58" s="12">
        <v>271785.14841000002</v>
      </c>
      <c r="F58" s="12">
        <v>284064.66668999998</v>
      </c>
      <c r="G58" s="27">
        <v>274767.972924</v>
      </c>
      <c r="H58" s="26"/>
      <c r="I58" s="12"/>
      <c r="J58" s="12"/>
      <c r="K58" s="12"/>
      <c r="L58" s="34"/>
      <c r="M58" s="37">
        <f>+((D58-C58)*C59)/1000</f>
        <v>70.852127163967765</v>
      </c>
      <c r="N58" s="21">
        <f>+((E58-D58)*D59)/1000</f>
        <v>-11.256062467238502</v>
      </c>
      <c r="O58" s="21">
        <f t="shared" ref="O58" si="193">+((F58-E58)*E59)/1000</f>
        <v>8.6913669156970528</v>
      </c>
      <c r="P58" s="38">
        <f t="shared" ref="P58" si="194">+((G58-F58)*F59)/1000</f>
        <v>-6.6790168858010519</v>
      </c>
      <c r="Q58" s="44">
        <f t="shared" si="5"/>
        <v>106587.96337999997</v>
      </c>
      <c r="R58" s="13">
        <f t="shared" si="6"/>
        <v>-16071.037409999932</v>
      </c>
      <c r="S58" s="13">
        <f t="shared" si="7"/>
        <v>12279.51827999996</v>
      </c>
      <c r="T58" s="45">
        <f t="shared" si="8"/>
        <v>-9296.6937659999821</v>
      </c>
      <c r="U58" s="48">
        <f t="shared" si="9"/>
        <v>58.801240474060876</v>
      </c>
      <c r="V58" s="22">
        <f t="shared" si="10"/>
        <v>-5.583009225325231</v>
      </c>
      <c r="W58" s="22">
        <f t="shared" si="11"/>
        <v>4.5180976046107491</v>
      </c>
      <c r="X58" s="49">
        <f t="shared" si="12"/>
        <v>-3.2727385191293368</v>
      </c>
      <c r="Y58" s="2"/>
      <c r="Z58" s="2"/>
      <c r="AA58" s="2"/>
    </row>
    <row r="59" spans="1:27" s="8" customFormat="1" x14ac:dyDescent="0.25">
      <c r="A59" s="2"/>
      <c r="B59" s="56" t="s">
        <v>17</v>
      </c>
      <c r="C59" s="28">
        <v>0.66472915812614508</v>
      </c>
      <c r="D59" s="14">
        <v>0.70039426703310437</v>
      </c>
      <c r="E59" s="14">
        <v>0.70779380082465926</v>
      </c>
      <c r="F59" s="14">
        <v>0.71842926678166596</v>
      </c>
      <c r="G59" s="29">
        <v>0.81111418844766048</v>
      </c>
      <c r="H59" s="28"/>
      <c r="I59" s="14"/>
      <c r="J59" s="14"/>
      <c r="K59" s="14"/>
      <c r="L59" s="34"/>
      <c r="M59" s="39">
        <f t="shared" ref="M59:N59" si="195">+((D59-C59)*D58)/1000</f>
        <v>10.266422216812209</v>
      </c>
      <c r="N59" s="15">
        <f t="shared" si="195"/>
        <v>2.0110833897025562</v>
      </c>
      <c r="O59" s="15">
        <f t="shared" ref="O59" si="196">+((F59-E59)*F58)/1000</f>
        <v>3.0211600921699517</v>
      </c>
      <c r="P59" s="40">
        <f t="shared" ref="P59" si="197">+((G59-F59)*G58)/1000</f>
        <v>25.466848046785042</v>
      </c>
      <c r="Q59" s="46">
        <f t="shared" si="5"/>
        <v>3.5665108906959286E-2</v>
      </c>
      <c r="R59" s="16">
        <f t="shared" si="6"/>
        <v>7.3995337915548909E-3</v>
      </c>
      <c r="S59" s="16">
        <f t="shared" si="7"/>
        <v>1.0635465957006707E-2</v>
      </c>
      <c r="T59" s="47">
        <f t="shared" si="8"/>
        <v>9.2684921665994513E-2</v>
      </c>
      <c r="U59" s="48">
        <f t="shared" si="9"/>
        <v>5.3653594807693272</v>
      </c>
      <c r="V59" s="22">
        <f t="shared" si="10"/>
        <v>1.0564812049218553</v>
      </c>
      <c r="W59" s="22">
        <f t="shared" si="11"/>
        <v>1.5026220835242077</v>
      </c>
      <c r="X59" s="49">
        <f t="shared" si="12"/>
        <v>12.901050381924639</v>
      </c>
      <c r="Y59" s="2"/>
      <c r="Z59" s="2"/>
      <c r="AA59" s="2"/>
    </row>
    <row r="60" spans="1:27" s="8" customFormat="1" x14ac:dyDescent="0.25">
      <c r="A60" s="2"/>
      <c r="B60" s="55" t="s">
        <v>34</v>
      </c>
      <c r="C60" s="24">
        <v>73.837372870975003</v>
      </c>
      <c r="D60" s="10">
        <v>114.76964424501597</v>
      </c>
      <c r="E60" s="10">
        <v>128.90958611535501</v>
      </c>
      <c r="F60" s="10">
        <v>118.95840144516801</v>
      </c>
      <c r="G60" s="25">
        <v>147.081560942544</v>
      </c>
      <c r="H60" s="24">
        <f>+(C60/C$67)*100</f>
        <v>1.7337366859451266</v>
      </c>
      <c r="I60" s="10">
        <f t="shared" ref="I60" si="198">+(D60/D$67)*100</f>
        <v>2.2153891514355197</v>
      </c>
      <c r="J60" s="10">
        <f t="shared" ref="J60" si="199">+(E60/E$67)*100</f>
        <v>2.1076736419702726</v>
      </c>
      <c r="K60" s="10">
        <f t="shared" ref="K60" si="200">+(F60/F$67)*100</f>
        <v>1.9989764023626109</v>
      </c>
      <c r="L60" s="25">
        <f>+(G60/G$67)*100</f>
        <v>2.6086091747305793</v>
      </c>
      <c r="M60" s="35">
        <f t="shared" ref="M60:N60" si="201">+M61+M62</f>
        <v>40.932271374040972</v>
      </c>
      <c r="N60" s="11">
        <f t="shared" si="201"/>
        <v>14.139941870339042</v>
      </c>
      <c r="O60" s="11">
        <f t="shared" ref="O60" si="202">+O61+O62</f>
        <v>-9.951184670187013</v>
      </c>
      <c r="P60" s="36">
        <f t="shared" ref="P60" si="203">+P61+P62</f>
        <v>28.123159497376001</v>
      </c>
      <c r="Q60" s="35">
        <f t="shared" si="5"/>
        <v>40.932271374040965</v>
      </c>
      <c r="R60" s="11">
        <f t="shared" si="6"/>
        <v>14.139941870339044</v>
      </c>
      <c r="S60" s="11">
        <f t="shared" si="7"/>
        <v>-9.9511846701870041</v>
      </c>
      <c r="T60" s="36">
        <f t="shared" si="8"/>
        <v>28.123159497375994</v>
      </c>
      <c r="U60" s="50">
        <f t="shared" si="9"/>
        <v>55.435709292592094</v>
      </c>
      <c r="V60" s="23">
        <f t="shared" si="10"/>
        <v>12.320280300035069</v>
      </c>
      <c r="W60" s="23">
        <f t="shared" si="11"/>
        <v>-7.719507113522317</v>
      </c>
      <c r="X60" s="51">
        <f t="shared" si="12"/>
        <v>23.64117133024768</v>
      </c>
      <c r="Y60" s="2"/>
      <c r="Z60" s="2"/>
      <c r="AA60" s="2"/>
    </row>
    <row r="61" spans="1:27" s="8" customFormat="1" x14ac:dyDescent="0.25">
      <c r="A61" s="2"/>
      <c r="B61" s="56" t="s">
        <v>19</v>
      </c>
      <c r="C61" s="26">
        <v>37476.341180000003</v>
      </c>
      <c r="D61" s="12">
        <v>47223.790640000007</v>
      </c>
      <c r="E61" s="12">
        <v>45783.095940000007</v>
      </c>
      <c r="F61" s="12">
        <v>45687.093273999999</v>
      </c>
      <c r="G61" s="27">
        <v>54539.877221999981</v>
      </c>
      <c r="H61" s="26"/>
      <c r="I61" s="12"/>
      <c r="J61" s="12"/>
      <c r="K61" s="12"/>
      <c r="L61" s="34"/>
      <c r="M61" s="37">
        <f>+((D61-C61)*C62)/1000</f>
        <v>19.204811293133929</v>
      </c>
      <c r="N61" s="21">
        <f>+((E61-D61)*D62)/1000</f>
        <v>-3.5013711509347818</v>
      </c>
      <c r="O61" s="21">
        <f t="shared" ref="O61" si="204">+((F61-E61)*E62)/1000</f>
        <v>-0.27031077051342894</v>
      </c>
      <c r="P61" s="38">
        <f t="shared" ref="P61" si="205">+((G61-F61)*F62)/1000</f>
        <v>23.050558731711561</v>
      </c>
      <c r="Q61" s="44">
        <f t="shared" si="5"/>
        <v>9747.4494600000035</v>
      </c>
      <c r="R61" s="13">
        <f t="shared" si="6"/>
        <v>-1440.6947</v>
      </c>
      <c r="S61" s="13">
        <f t="shared" si="7"/>
        <v>-96.002666000007594</v>
      </c>
      <c r="T61" s="45">
        <f t="shared" si="8"/>
        <v>8852.783947999982</v>
      </c>
      <c r="U61" s="48">
        <f t="shared" si="9"/>
        <v>26.009608070282809</v>
      </c>
      <c r="V61" s="22">
        <f t="shared" si="10"/>
        <v>-3.0507815668225691</v>
      </c>
      <c r="W61" s="22">
        <f t="shared" si="11"/>
        <v>-0.20969020121710535</v>
      </c>
      <c r="X61" s="49">
        <f t="shared" si="12"/>
        <v>19.376990991541156</v>
      </c>
      <c r="Y61" s="2"/>
      <c r="Z61" s="2"/>
      <c r="AA61" s="2"/>
    </row>
    <row r="62" spans="1:27" s="8" customFormat="1" x14ac:dyDescent="0.25">
      <c r="A62" s="2"/>
      <c r="B62" s="56" t="s">
        <v>17</v>
      </c>
      <c r="C62" s="28">
        <v>1.9702396377579086</v>
      </c>
      <c r="D62" s="14">
        <v>2.4303352757074639</v>
      </c>
      <c r="E62" s="14">
        <v>2.8156589996511929</v>
      </c>
      <c r="F62" s="14">
        <v>2.6037638405169861</v>
      </c>
      <c r="G62" s="29">
        <v>2.6967710312925877</v>
      </c>
      <c r="H62" s="28"/>
      <c r="I62" s="14"/>
      <c r="J62" s="14"/>
      <c r="K62" s="14"/>
      <c r="L62" s="34"/>
      <c r="M62" s="39">
        <f t="shared" ref="M62:N62" si="206">+((D62-C62)*D61)/1000</f>
        <v>21.727460080907044</v>
      </c>
      <c r="N62" s="15">
        <f t="shared" si="206"/>
        <v>17.641313021273824</v>
      </c>
      <c r="O62" s="15">
        <f t="shared" ref="O62" si="207">+((F62-E62)*F61)/1000</f>
        <v>-9.6808738996735837</v>
      </c>
      <c r="P62" s="40">
        <f t="shared" ref="P62" si="208">+((G62-F62)*G61)/1000</f>
        <v>5.0726007656644407</v>
      </c>
      <c r="Q62" s="46">
        <f t="shared" si="5"/>
        <v>0.46009563794955533</v>
      </c>
      <c r="R62" s="16">
        <f t="shared" si="6"/>
        <v>0.38532372394372905</v>
      </c>
      <c r="S62" s="16">
        <f t="shared" si="7"/>
        <v>-0.21189515913420687</v>
      </c>
      <c r="T62" s="47">
        <f t="shared" si="8"/>
        <v>9.30071907756016E-2</v>
      </c>
      <c r="U62" s="48">
        <f t="shared" si="9"/>
        <v>23.352267873015407</v>
      </c>
      <c r="V62" s="22">
        <f t="shared" si="10"/>
        <v>15.854755835347145</v>
      </c>
      <c r="W62" s="22">
        <f t="shared" si="11"/>
        <v>-7.5255973525365398</v>
      </c>
      <c r="X62" s="49">
        <f t="shared" si="12"/>
        <v>3.5720286658998512</v>
      </c>
      <c r="Y62" s="2"/>
      <c r="Z62" s="2"/>
      <c r="AA62" s="2"/>
    </row>
    <row r="63" spans="1:27" s="8" customFormat="1" ht="17.25" x14ac:dyDescent="0.25">
      <c r="A63" s="2"/>
      <c r="B63" s="55" t="s">
        <v>39</v>
      </c>
      <c r="C63" s="24">
        <v>57.984232103773003</v>
      </c>
      <c r="D63" s="10">
        <v>70.547726755787991</v>
      </c>
      <c r="E63" s="10">
        <v>86.890952206109972</v>
      </c>
      <c r="F63" s="10">
        <v>71.158562758523004</v>
      </c>
      <c r="G63" s="25">
        <v>75.653615655064016</v>
      </c>
      <c r="H63" s="24">
        <f>+(C63/C$67)*100</f>
        <v>1.361497389409231</v>
      </c>
      <c r="I63" s="10">
        <f t="shared" ref="I63" si="209">+(D63/D$67)*100</f>
        <v>1.3617770582224071</v>
      </c>
      <c r="J63" s="10">
        <f t="shared" ref="J63" si="210">+(E63/E$67)*100</f>
        <v>1.4206683553125017</v>
      </c>
      <c r="K63" s="10">
        <f t="shared" ref="K63" si="211">+(F63/F$67)*100</f>
        <v>1.1957481443283484</v>
      </c>
      <c r="L63" s="25">
        <f>+(G63/G$67)*100</f>
        <v>1.3417774099938613</v>
      </c>
      <c r="M63" s="35">
        <f t="shared" ref="M63:N63" si="212">+M64+M65</f>
        <v>12.563494652014983</v>
      </c>
      <c r="N63" s="11">
        <f t="shared" si="212"/>
        <v>16.343225450321995</v>
      </c>
      <c r="O63" s="11">
        <f t="shared" ref="O63" si="213">+O64+O65</f>
        <v>-15.732389447586973</v>
      </c>
      <c r="P63" s="36">
        <f t="shared" ref="P63" si="214">+P64+P65</f>
        <v>4.4950528965410044</v>
      </c>
      <c r="Q63" s="35">
        <f t="shared" si="5"/>
        <v>12.563494652014988</v>
      </c>
      <c r="R63" s="11">
        <f t="shared" si="6"/>
        <v>16.343225450321981</v>
      </c>
      <c r="S63" s="11">
        <f t="shared" si="7"/>
        <v>-15.732389447586968</v>
      </c>
      <c r="T63" s="36">
        <f t="shared" si="8"/>
        <v>4.4950528965410115</v>
      </c>
      <c r="U63" s="50">
        <f t="shared" si="9"/>
        <v>21.667088096519759</v>
      </c>
      <c r="V63" s="23">
        <f t="shared" si="10"/>
        <v>23.166197129067847</v>
      </c>
      <c r="W63" s="23">
        <f t="shared" si="11"/>
        <v>-18.105900612377802</v>
      </c>
      <c r="X63" s="51">
        <f t="shared" si="12"/>
        <v>6.3169529038901384</v>
      </c>
      <c r="Y63" s="2"/>
      <c r="Z63" s="2"/>
      <c r="AA63" s="2"/>
    </row>
    <row r="64" spans="1:27" s="8" customFormat="1" x14ac:dyDescent="0.25">
      <c r="A64" s="2"/>
      <c r="B64" s="56" t="s">
        <v>19</v>
      </c>
      <c r="C64" s="26">
        <v>69479.856389999986</v>
      </c>
      <c r="D64" s="12">
        <v>70218.374934000007</v>
      </c>
      <c r="E64" s="12">
        <v>70591.342447000017</v>
      </c>
      <c r="F64" s="12">
        <v>68706.548987000002</v>
      </c>
      <c r="G64" s="27">
        <v>83439.661049000031</v>
      </c>
      <c r="H64" s="26"/>
      <c r="I64" s="12"/>
      <c r="J64" s="12"/>
      <c r="K64" s="12"/>
      <c r="L64" s="34"/>
      <c r="M64" s="37">
        <f>+((D64-C64)*C65)/1000</f>
        <v>0.61632871587801641</v>
      </c>
      <c r="N64" s="21">
        <f>+((E64-D64)*D65)/1000</f>
        <v>0.37471687746465021</v>
      </c>
      <c r="O64" s="21">
        <f t="shared" ref="O64" si="215">+((F64-E64)*E65)/1000</f>
        <v>-2.3199941065607255</v>
      </c>
      <c r="P64" s="38">
        <f t="shared" ref="P64" si="216">+((G64-F64)*F65)/1000</f>
        <v>15.258910464132718</v>
      </c>
      <c r="Q64" s="44">
        <f t="shared" si="5"/>
        <v>738.51854400002048</v>
      </c>
      <c r="R64" s="13">
        <f t="shared" si="6"/>
        <v>372.96751300001051</v>
      </c>
      <c r="S64" s="13">
        <f t="shared" si="7"/>
        <v>-1884.7934600000153</v>
      </c>
      <c r="T64" s="45">
        <f t="shared" si="8"/>
        <v>14733.112062000029</v>
      </c>
      <c r="U64" s="48">
        <f t="shared" si="9"/>
        <v>1.0629246840330397</v>
      </c>
      <c r="V64" s="22">
        <f t="shared" si="10"/>
        <v>0.53115372343859324</v>
      </c>
      <c r="W64" s="22">
        <f t="shared" si="11"/>
        <v>-2.6700065399877015</v>
      </c>
      <c r="X64" s="49">
        <f t="shared" si="12"/>
        <v>21.443533810419858</v>
      </c>
      <c r="Y64" s="2"/>
      <c r="Z64" s="2"/>
      <c r="AA64" s="2"/>
    </row>
    <row r="65" spans="1:27" s="8" customFormat="1" x14ac:dyDescent="0.25">
      <c r="A65" s="2"/>
      <c r="B65" s="56" t="s">
        <v>17</v>
      </c>
      <c r="C65" s="28">
        <v>0.83454737986646865</v>
      </c>
      <c r="D65" s="14">
        <v>1.0046903936768339</v>
      </c>
      <c r="E65" s="14">
        <v>1.2309009744551567</v>
      </c>
      <c r="F65" s="14">
        <v>1.0356882103332967</v>
      </c>
      <c r="G65" s="29">
        <v>0.90668651698664438</v>
      </c>
      <c r="H65" s="28"/>
      <c r="I65" s="14"/>
      <c r="J65" s="14"/>
      <c r="K65" s="14"/>
      <c r="L65" s="34"/>
      <c r="M65" s="39">
        <f t="shared" ref="M65:N65" si="217">+((D65-C65)*D64)/1000</f>
        <v>11.947165936136967</v>
      </c>
      <c r="N65" s="15">
        <f t="shared" si="217"/>
        <v>15.968508572857344</v>
      </c>
      <c r="O65" s="15">
        <f t="shared" ref="O65" si="218">+((F65-E65)*F64)/1000</f>
        <v>-13.412395341026247</v>
      </c>
      <c r="P65" s="40">
        <f t="shared" ref="P65" si="219">+((G65-F65)*G64)/1000</f>
        <v>-10.763857567591714</v>
      </c>
      <c r="Q65" s="46">
        <f t="shared" si="5"/>
        <v>0.17014301381036523</v>
      </c>
      <c r="R65" s="16">
        <f t="shared" si="6"/>
        <v>0.22621058077832279</v>
      </c>
      <c r="S65" s="16">
        <f t="shared" si="7"/>
        <v>-0.19521276412185995</v>
      </c>
      <c r="T65" s="47">
        <f t="shared" si="8"/>
        <v>-0.12900169334665235</v>
      </c>
      <c r="U65" s="48">
        <f t="shared" si="9"/>
        <v>20.387460066987305</v>
      </c>
      <c r="V65" s="22">
        <f t="shared" si="10"/>
        <v>22.515451745334893</v>
      </c>
      <c r="W65" s="22">
        <f t="shared" si="11"/>
        <v>-15.859339473532263</v>
      </c>
      <c r="X65" s="49">
        <f t="shared" si="12"/>
        <v>-12.455649495627464</v>
      </c>
      <c r="Y65" s="2"/>
      <c r="Z65" s="2"/>
      <c r="AA65" s="2"/>
    </row>
    <row r="66" spans="1:27" s="8" customFormat="1" x14ac:dyDescent="0.25">
      <c r="A66" s="2"/>
      <c r="B66" s="55" t="s">
        <v>35</v>
      </c>
      <c r="C66" s="24">
        <v>847.53688696950712</v>
      </c>
      <c r="D66" s="10">
        <v>1066.6816384468827</v>
      </c>
      <c r="E66" s="10">
        <v>1192.2882220573088</v>
      </c>
      <c r="F66" s="10">
        <v>1203.2846634878661</v>
      </c>
      <c r="G66" s="25">
        <v>1244.01258451578</v>
      </c>
      <c r="H66" s="24">
        <f>+(C66/C$67)*100</f>
        <v>19.900569813046218</v>
      </c>
      <c r="I66" s="10">
        <f t="shared" ref="I66" si="220">+(D66/D$67)*100</f>
        <v>20.590069311409501</v>
      </c>
      <c r="J66" s="10">
        <f t="shared" ref="J66" si="221">+(E66/E$67)*100</f>
        <v>19.493930086883271</v>
      </c>
      <c r="K66" s="10">
        <f t="shared" ref="K66" si="222">+(F66/F$67)*100</f>
        <v>20.219989663746293</v>
      </c>
      <c r="L66" s="25">
        <f>+(G66/G$67)*100</f>
        <v>22.063558617764791</v>
      </c>
      <c r="M66" s="35">
        <f>+D66-C66</f>
        <v>219.14475147737562</v>
      </c>
      <c r="N66" s="11">
        <f>+E66-D66</f>
        <v>125.60658361042601</v>
      </c>
      <c r="O66" s="11">
        <f>+F66-E66</f>
        <v>10.996441430557297</v>
      </c>
      <c r="P66" s="36">
        <f>+G66-F66</f>
        <v>40.727921027913908</v>
      </c>
      <c r="Q66" s="35">
        <f t="shared" si="5"/>
        <v>219.14475147737562</v>
      </c>
      <c r="R66" s="11">
        <f t="shared" si="6"/>
        <v>125.60658361042601</v>
      </c>
      <c r="S66" s="11">
        <f t="shared" si="7"/>
        <v>10.996441430557297</v>
      </c>
      <c r="T66" s="36">
        <f t="shared" si="8"/>
        <v>40.727921027913908</v>
      </c>
      <c r="U66" s="50">
        <f t="shared" si="9"/>
        <v>25.856662387988784</v>
      </c>
      <c r="V66" s="23">
        <f t="shared" si="10"/>
        <v>11.775451932716541</v>
      </c>
      <c r="W66" s="23">
        <f t="shared" si="11"/>
        <v>0.92229724550854097</v>
      </c>
      <c r="X66" s="51">
        <f t="shared" si="12"/>
        <v>3.3847286734179027</v>
      </c>
      <c r="Y66" s="2"/>
      <c r="Z66" s="2"/>
      <c r="AA66" s="2"/>
    </row>
    <row r="67" spans="1:27" s="8" customFormat="1" x14ac:dyDescent="0.25">
      <c r="A67" s="2"/>
      <c r="B67" s="57" t="s">
        <v>36</v>
      </c>
      <c r="C67" s="30">
        <f>+C9+C12+C15+C18+C21+C24+C27+C30+C33+C36+C39+C42+C45+C48+C51+C54+C57+C60+C63+C66</f>
        <v>4258.857384143279</v>
      </c>
      <c r="D67" s="31">
        <f>+D9+D12+D15+D18+D21+D24+D27+D30+D33+D36+D39+D42+D45+D48+D51+D54+D57+D60+D63+D66</f>
        <v>5180.5636120700492</v>
      </c>
      <c r="E67" s="31">
        <f>+E9+E12+E15+E18+E21+E24+E27+E30+E33+E36+E39+E42+E45+E48+E51+E54+E57+E60+E63+E66</f>
        <v>6116.2024114344931</v>
      </c>
      <c r="F67" s="31">
        <f>+F9+F12+F15+F18+F21+F24+F27+F30+F33+F36+F39+F42+F45+F48+F51+F54+F57+F60+F63+F66</f>
        <v>5950.9657695093274</v>
      </c>
      <c r="G67" s="32">
        <f>+G9+G12+G15+G18+G21+G24+G27+G30+G33+G36+G39+G42+G45+G48+G51+G54+G57+G60+G63+G66</f>
        <v>5638.3134111201152</v>
      </c>
      <c r="H67" s="30">
        <f>SUM(H9:H66)</f>
        <v>100.00000000000001</v>
      </c>
      <c r="I67" s="31">
        <f>+SUM(I9:I66)</f>
        <v>100</v>
      </c>
      <c r="J67" s="31">
        <f>SUM(J9:J66)</f>
        <v>99.999999999999972</v>
      </c>
      <c r="K67" s="31">
        <f>SUM(K9:K66)</f>
        <v>100</v>
      </c>
      <c r="L67" s="32">
        <f>SUM(L9:L66)</f>
        <v>100</v>
      </c>
      <c r="M67" s="41">
        <f>+D67-C67</f>
        <v>921.70622792677023</v>
      </c>
      <c r="N67" s="42">
        <f>+E67-D67</f>
        <v>935.63879936444391</v>
      </c>
      <c r="O67" s="42">
        <f t="shared" ref="O67:P67" si="223">+F67-E67</f>
        <v>-165.23664192516571</v>
      </c>
      <c r="P67" s="43">
        <f t="shared" si="223"/>
        <v>-312.65235838921217</v>
      </c>
      <c r="Q67" s="30">
        <f t="shared" si="5"/>
        <v>921.70622792677023</v>
      </c>
      <c r="R67" s="31">
        <f t="shared" si="6"/>
        <v>935.63879936444391</v>
      </c>
      <c r="S67" s="31">
        <f t="shared" si="7"/>
        <v>-165.23664192516571</v>
      </c>
      <c r="T67" s="32">
        <f>+G67-F67</f>
        <v>-312.65235838921217</v>
      </c>
      <c r="U67" s="52">
        <f t="shared" si="9"/>
        <v>21.642101267783652</v>
      </c>
      <c r="V67" s="53">
        <f t="shared" si="10"/>
        <v>18.060559997459059</v>
      </c>
      <c r="W67" s="53">
        <f t="shared" si="11"/>
        <v>-2.7016215424173873</v>
      </c>
      <c r="X67" s="54">
        <f>+(G67/F67-1)*100</f>
        <v>-5.2538087177569359</v>
      </c>
      <c r="Y67" s="2"/>
      <c r="Z67" s="2"/>
      <c r="AA67" s="2"/>
    </row>
    <row r="68" spans="1:27" s="8" customFormat="1" x14ac:dyDescent="0.25">
      <c r="A68" s="2"/>
      <c r="B68" s="17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2"/>
      <c r="Y68" s="2"/>
      <c r="Z68" s="2"/>
      <c r="AA68" s="2"/>
    </row>
    <row r="69" spans="1:27" s="8" customFormat="1" ht="20.100000000000001" customHeight="1" x14ac:dyDescent="0.25">
      <c r="A69" s="2"/>
      <c r="B69" s="62" t="s">
        <v>46</v>
      </c>
      <c r="C69" s="62"/>
      <c r="D69" s="62"/>
      <c r="E69" s="62"/>
      <c r="F69" s="62"/>
      <c r="G69" s="62"/>
      <c r="H69" s="62"/>
      <c r="I69" s="62"/>
      <c r="J69" s="62"/>
      <c r="K69" s="62"/>
      <c r="L69" s="62"/>
      <c r="M69" s="62"/>
      <c r="N69" s="62"/>
      <c r="O69" s="62"/>
      <c r="P69" s="62"/>
      <c r="Q69" s="62"/>
      <c r="R69" s="62"/>
      <c r="S69" s="62"/>
      <c r="T69" s="62"/>
      <c r="U69" s="62"/>
      <c r="V69" s="62"/>
      <c r="W69" s="62"/>
      <c r="X69" s="2"/>
      <c r="Y69" s="2"/>
      <c r="Z69" s="2"/>
    </row>
    <row r="70" spans="1:27" s="8" customFormat="1" ht="18" x14ac:dyDescent="0.25">
      <c r="A70" s="2"/>
      <c r="B70" s="1" t="s">
        <v>40</v>
      </c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2"/>
      <c r="Y70" s="2"/>
      <c r="Z70" s="2"/>
    </row>
    <row r="71" spans="1:27" ht="17.25" customHeight="1" x14ac:dyDescent="0.25">
      <c r="B71" s="1" t="s">
        <v>41</v>
      </c>
      <c r="C71" s="5"/>
      <c r="D71" s="5"/>
      <c r="E71" s="5"/>
      <c r="F71" s="5"/>
    </row>
    <row r="72" spans="1:27" ht="18" x14ac:dyDescent="0.25">
      <c r="B72" s="1" t="s">
        <v>42</v>
      </c>
      <c r="C72" s="5"/>
      <c r="D72" s="5"/>
      <c r="E72" s="5"/>
      <c r="F72" s="5"/>
      <c r="G72" s="5"/>
      <c r="H72" s="5"/>
      <c r="I72" s="5"/>
      <c r="J72" s="5"/>
      <c r="K72" s="5"/>
      <c r="L72" s="9"/>
    </row>
    <row r="73" spans="1:27" ht="15" customHeight="1" x14ac:dyDescent="0.25">
      <c r="B73" s="63" t="s">
        <v>45</v>
      </c>
      <c r="C73" s="63"/>
      <c r="D73" s="63"/>
      <c r="E73" s="63"/>
      <c r="F73" s="63"/>
      <c r="G73" s="63"/>
      <c r="H73" s="63"/>
      <c r="I73" s="63"/>
      <c r="J73" s="63"/>
      <c r="K73" s="63"/>
      <c r="L73" s="63"/>
      <c r="M73" s="63"/>
      <c r="N73" s="63"/>
      <c r="O73" s="63"/>
      <c r="P73" s="63"/>
      <c r="Q73" s="63"/>
      <c r="R73" s="63"/>
      <c r="S73" s="63"/>
      <c r="T73" s="63"/>
      <c r="U73" s="63"/>
      <c r="V73" s="63"/>
      <c r="W73" s="63"/>
    </row>
    <row r="74" spans="1:27" x14ac:dyDescent="0.25">
      <c r="B74" s="63"/>
      <c r="C74" s="63"/>
      <c r="D74" s="63"/>
      <c r="E74" s="63"/>
      <c r="F74" s="63"/>
      <c r="G74" s="63"/>
      <c r="H74" s="63"/>
      <c r="I74" s="63"/>
      <c r="J74" s="63"/>
      <c r="K74" s="63"/>
      <c r="L74" s="63"/>
      <c r="M74" s="63"/>
      <c r="N74" s="63"/>
      <c r="O74" s="63"/>
      <c r="P74" s="63"/>
      <c r="Q74" s="63"/>
      <c r="R74" s="63"/>
      <c r="S74" s="63"/>
      <c r="T74" s="63"/>
      <c r="U74" s="63"/>
      <c r="V74" s="63"/>
      <c r="W74" s="63"/>
    </row>
    <row r="75" spans="1:27" x14ac:dyDescent="0.25">
      <c r="B75" s="64" t="s">
        <v>4</v>
      </c>
      <c r="C75" s="64"/>
      <c r="D75" s="3"/>
      <c r="E75" s="3"/>
      <c r="F75" s="8"/>
    </row>
    <row r="76" spans="1:27" x14ac:dyDescent="0.25">
      <c r="U76" s="5"/>
    </row>
    <row r="77" spans="1:27" x14ac:dyDescent="0.25">
      <c r="B77" s="6" t="s">
        <v>9</v>
      </c>
    </row>
  </sheetData>
  <mergeCells count="13">
    <mergeCell ref="B73:W74"/>
    <mergeCell ref="B75:C75"/>
    <mergeCell ref="C7:G7"/>
    <mergeCell ref="H7:L7"/>
    <mergeCell ref="M7:P7"/>
    <mergeCell ref="Q7:T7"/>
    <mergeCell ref="U7:X7"/>
    <mergeCell ref="B7:B8"/>
    <mergeCell ref="B2:X2"/>
    <mergeCell ref="B3:X3"/>
    <mergeCell ref="B4:X4"/>
    <mergeCell ref="B5:X5"/>
    <mergeCell ref="B69:W69"/>
  </mergeCells>
  <pageMargins left="0.7" right="0.7" top="0.75" bottom="0.75" header="0.3" footer="0.3"/>
  <ignoredErrors>
    <ignoredError sqref="C67:W67" unlockedFormula="1"/>
  </ignoredError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eduardo cruz</cp:lastModifiedBy>
  <dcterms:created xsi:type="dcterms:W3CDTF">2025-09-01T01:46:50Z</dcterms:created>
  <dcterms:modified xsi:type="dcterms:W3CDTF">2025-10-14T14:28:15Z</dcterms:modified>
</cp:coreProperties>
</file>