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7BCB637D-1ED1-4BC7-920F-28378D255C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9" sheetId="1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4" i="10" l="1"/>
  <c r="O34" i="10"/>
  <c r="N34" i="10"/>
  <c r="M34" i="10"/>
  <c r="T34" i="10"/>
  <c r="S34" i="10"/>
  <c r="R34" i="10"/>
  <c r="T42" i="10"/>
  <c r="S42" i="10"/>
  <c r="R42" i="10"/>
  <c r="Q42" i="10"/>
  <c r="P36" i="10"/>
  <c r="O36" i="10"/>
  <c r="N36" i="10"/>
  <c r="M36" i="10"/>
  <c r="P35" i="10"/>
  <c r="O35" i="10"/>
  <c r="N35" i="10"/>
  <c r="M35" i="10"/>
  <c r="P32" i="10"/>
  <c r="O32" i="10"/>
  <c r="N32" i="10"/>
  <c r="M32" i="10"/>
  <c r="P31" i="10"/>
  <c r="O31" i="10"/>
  <c r="N31" i="10"/>
  <c r="N30" i="10" s="1"/>
  <c r="M31" i="10"/>
  <c r="M30" i="10" s="1"/>
  <c r="P30" i="10"/>
  <c r="O30" i="10"/>
  <c r="P28" i="10"/>
  <c r="O28" i="10"/>
  <c r="N28" i="10"/>
  <c r="M28" i="10"/>
  <c r="P27" i="10"/>
  <c r="O27" i="10"/>
  <c r="N27" i="10"/>
  <c r="M27" i="10"/>
  <c r="P26" i="10"/>
  <c r="O26" i="10"/>
  <c r="N26" i="10"/>
  <c r="M26" i="10"/>
  <c r="P24" i="10"/>
  <c r="O24" i="10"/>
  <c r="N24" i="10"/>
  <c r="N22" i="10" s="1"/>
  <c r="M24" i="10"/>
  <c r="P23" i="10"/>
  <c r="O23" i="10"/>
  <c r="N23" i="10"/>
  <c r="M23" i="10"/>
  <c r="M22" i="10" s="1"/>
  <c r="P22" i="10"/>
  <c r="O22" i="10"/>
  <c r="P20" i="10"/>
  <c r="O20" i="10"/>
  <c r="N20" i="10"/>
  <c r="M20" i="10"/>
  <c r="P19" i="10"/>
  <c r="O19" i="10"/>
  <c r="N19" i="10"/>
  <c r="N18" i="10" s="1"/>
  <c r="M19" i="10"/>
  <c r="M18" i="10" s="1"/>
  <c r="P18" i="10"/>
  <c r="O18" i="10"/>
  <c r="P16" i="10"/>
  <c r="O16" i="10"/>
  <c r="N16" i="10"/>
  <c r="M16" i="10"/>
  <c r="P15" i="10"/>
  <c r="O15" i="10"/>
  <c r="N15" i="10"/>
  <c r="M15" i="10"/>
  <c r="P14" i="10"/>
  <c r="O14" i="10"/>
  <c r="N14" i="10"/>
  <c r="M14" i="10"/>
  <c r="P12" i="10"/>
  <c r="O12" i="10"/>
  <c r="N12" i="10"/>
  <c r="P11" i="10"/>
  <c r="O11" i="10"/>
  <c r="N11" i="10"/>
  <c r="M12" i="10"/>
  <c r="M11" i="10"/>
  <c r="M10" i="10"/>
  <c r="C42" i="10"/>
  <c r="H40" i="10"/>
  <c r="H38" i="10"/>
  <c r="H34" i="10"/>
  <c r="H42" i="10"/>
  <c r="D34" i="10"/>
  <c r="D42" i="10" s="1"/>
  <c r="I34" i="10" s="1"/>
  <c r="E34" i="10"/>
  <c r="F34" i="10"/>
  <c r="G34" i="10"/>
  <c r="X34" i="10" s="1"/>
  <c r="C34" i="10"/>
  <c r="U34" i="10" s="1"/>
  <c r="X40" i="10"/>
  <c r="W40" i="10"/>
  <c r="V40" i="10"/>
  <c r="U40" i="10"/>
  <c r="X38" i="10"/>
  <c r="W38" i="10"/>
  <c r="V38" i="10"/>
  <c r="U38" i="10"/>
  <c r="X36" i="10"/>
  <c r="W36" i="10"/>
  <c r="V36" i="10"/>
  <c r="U36" i="10"/>
  <c r="X35" i="10"/>
  <c r="W35" i="10"/>
  <c r="V35" i="10"/>
  <c r="U35" i="10"/>
  <c r="W34" i="10"/>
  <c r="V34" i="10"/>
  <c r="X32" i="10"/>
  <c r="W32" i="10"/>
  <c r="V32" i="10"/>
  <c r="U32" i="10"/>
  <c r="X31" i="10"/>
  <c r="W31" i="10"/>
  <c r="V31" i="10"/>
  <c r="U31" i="10"/>
  <c r="X30" i="10"/>
  <c r="W30" i="10"/>
  <c r="V30" i="10"/>
  <c r="U30" i="10"/>
  <c r="X28" i="10"/>
  <c r="W28" i="10"/>
  <c r="V28" i="10"/>
  <c r="U28" i="10"/>
  <c r="X27" i="10"/>
  <c r="W27" i="10"/>
  <c r="V27" i="10"/>
  <c r="U27" i="10"/>
  <c r="X26" i="10"/>
  <c r="W26" i="10"/>
  <c r="V26" i="10"/>
  <c r="U26" i="10"/>
  <c r="X24" i="10"/>
  <c r="W24" i="10"/>
  <c r="V24" i="10"/>
  <c r="U24" i="10"/>
  <c r="X23" i="10"/>
  <c r="W23" i="10"/>
  <c r="V23" i="10"/>
  <c r="U23" i="10"/>
  <c r="X22" i="10"/>
  <c r="W22" i="10"/>
  <c r="V22" i="10"/>
  <c r="U22" i="10"/>
  <c r="X20" i="10"/>
  <c r="W20" i="10"/>
  <c r="V20" i="10"/>
  <c r="U20" i="10"/>
  <c r="X19" i="10"/>
  <c r="W19" i="10"/>
  <c r="V19" i="10"/>
  <c r="U19" i="10"/>
  <c r="X18" i="10"/>
  <c r="W18" i="10"/>
  <c r="V18" i="10"/>
  <c r="U18" i="10"/>
  <c r="X16" i="10"/>
  <c r="W16" i="10"/>
  <c r="V16" i="10"/>
  <c r="U16" i="10"/>
  <c r="X15" i="10"/>
  <c r="W15" i="10"/>
  <c r="V15" i="10"/>
  <c r="U15" i="10"/>
  <c r="X14" i="10"/>
  <c r="W14" i="10"/>
  <c r="V14" i="10"/>
  <c r="U14" i="10"/>
  <c r="U11" i="10"/>
  <c r="V11" i="10"/>
  <c r="W11" i="10"/>
  <c r="X11" i="10"/>
  <c r="U12" i="10"/>
  <c r="V12" i="10"/>
  <c r="W12" i="10"/>
  <c r="X12" i="10"/>
  <c r="V10" i="10"/>
  <c r="W10" i="10"/>
  <c r="X10" i="10"/>
  <c r="U10" i="10"/>
  <c r="T40" i="10"/>
  <c r="S40" i="10"/>
  <c r="R40" i="10"/>
  <c r="Q40" i="10"/>
  <c r="T38" i="10"/>
  <c r="S38" i="10"/>
  <c r="R38" i="10"/>
  <c r="Q38" i="10"/>
  <c r="T36" i="10"/>
  <c r="S36" i="10"/>
  <c r="R36" i="10"/>
  <c r="Q36" i="10"/>
  <c r="T35" i="10"/>
  <c r="S35" i="10"/>
  <c r="R35" i="10"/>
  <c r="Q35" i="10"/>
  <c r="Q34" i="10"/>
  <c r="T32" i="10"/>
  <c r="S32" i="10"/>
  <c r="R32" i="10"/>
  <c r="Q32" i="10"/>
  <c r="T31" i="10"/>
  <c r="S31" i="10"/>
  <c r="R31" i="10"/>
  <c r="Q31" i="10"/>
  <c r="T30" i="10"/>
  <c r="S30" i="10"/>
  <c r="R30" i="10"/>
  <c r="Q30" i="10"/>
  <c r="T28" i="10"/>
  <c r="S28" i="10"/>
  <c r="R28" i="10"/>
  <c r="Q28" i="10"/>
  <c r="T27" i="10"/>
  <c r="S27" i="10"/>
  <c r="R27" i="10"/>
  <c r="Q27" i="10"/>
  <c r="T26" i="10"/>
  <c r="S26" i="10"/>
  <c r="R26" i="10"/>
  <c r="Q26" i="10"/>
  <c r="T24" i="10"/>
  <c r="S24" i="10"/>
  <c r="R24" i="10"/>
  <c r="Q24" i="10"/>
  <c r="T23" i="10"/>
  <c r="S23" i="10"/>
  <c r="R23" i="10"/>
  <c r="Q23" i="10"/>
  <c r="T22" i="10"/>
  <c r="S22" i="10"/>
  <c r="R22" i="10"/>
  <c r="Q22" i="10"/>
  <c r="T20" i="10"/>
  <c r="S20" i="10"/>
  <c r="R20" i="10"/>
  <c r="Q20" i="10"/>
  <c r="T19" i="10"/>
  <c r="S19" i="10"/>
  <c r="R19" i="10"/>
  <c r="Q19" i="10"/>
  <c r="T18" i="10"/>
  <c r="S18" i="10"/>
  <c r="R18" i="10"/>
  <c r="Q18" i="10"/>
  <c r="T16" i="10"/>
  <c r="S16" i="10"/>
  <c r="R16" i="10"/>
  <c r="Q16" i="10"/>
  <c r="T15" i="10"/>
  <c r="S15" i="10"/>
  <c r="R15" i="10"/>
  <c r="Q15" i="10"/>
  <c r="T14" i="10"/>
  <c r="S14" i="10"/>
  <c r="R14" i="10"/>
  <c r="Q14" i="10"/>
  <c r="T12" i="10"/>
  <c r="S12" i="10"/>
  <c r="R12" i="10"/>
  <c r="Q12" i="10"/>
  <c r="T11" i="10"/>
  <c r="S11" i="10"/>
  <c r="R11" i="10"/>
  <c r="Q11" i="10"/>
  <c r="R10" i="10"/>
  <c r="S10" i="10"/>
  <c r="T10" i="10"/>
  <c r="Q10" i="10"/>
  <c r="I30" i="10"/>
  <c r="I26" i="10"/>
  <c r="H26" i="10"/>
  <c r="H18" i="10"/>
  <c r="I14" i="10"/>
  <c r="H14" i="10"/>
  <c r="I10" i="10"/>
  <c r="H10" i="10"/>
  <c r="E42" i="10"/>
  <c r="J40" i="10" s="1"/>
  <c r="F42" i="10"/>
  <c r="K40" i="10" s="1"/>
  <c r="G42" i="10"/>
  <c r="X42" i="10" l="1"/>
  <c r="I18" i="10"/>
  <c r="I22" i="10"/>
  <c r="V42" i="10"/>
  <c r="W42" i="10"/>
  <c r="H22" i="10"/>
  <c r="H30" i="10"/>
  <c r="U42" i="10"/>
  <c r="L40" i="10"/>
  <c r="N10" i="10"/>
  <c r="P10" i="10"/>
  <c r="O10" i="10"/>
  <c r="L22" i="10"/>
  <c r="J26" i="10"/>
  <c r="K18" i="10"/>
  <c r="L18" i="10"/>
  <c r="J10" i="10"/>
  <c r="I38" i="10"/>
  <c r="K14" i="10"/>
  <c r="J38" i="10"/>
  <c r="L14" i="10"/>
  <c r="K38" i="10"/>
  <c r="J30" i="10"/>
  <c r="J14" i="10"/>
  <c r="L38" i="10"/>
  <c r="K30" i="10"/>
  <c r="L30" i="10"/>
  <c r="J18" i="10"/>
  <c r="J34" i="10"/>
  <c r="I40" i="10"/>
  <c r="J22" i="10"/>
  <c r="L10" i="10"/>
  <c r="K22" i="10"/>
  <c r="K26" i="10"/>
  <c r="K10" i="10"/>
  <c r="L26" i="10"/>
  <c r="K34" i="10"/>
  <c r="L34" i="10"/>
  <c r="L42" i="10" l="1"/>
  <c r="I42" i="10"/>
  <c r="J42" i="10"/>
  <c r="K42" i="10"/>
</calcChain>
</file>

<file path=xl/sharedStrings.xml><?xml version="1.0" encoding="utf-8"?>
<sst xmlns="http://schemas.openxmlformats.org/spreadsheetml/2006/main" count="56" uniqueCount="34">
  <si>
    <t xml:space="preserve">Variaciones Absolutas </t>
  </si>
  <si>
    <t>Variaciones Relativas (%)</t>
  </si>
  <si>
    <t>2023/2022</t>
  </si>
  <si>
    <t>2024/2023</t>
  </si>
  <si>
    <t xml:space="preserve">Años </t>
  </si>
  <si>
    <t>2022/2021</t>
  </si>
  <si>
    <t>2020/2021</t>
  </si>
  <si>
    <t>Producto</t>
  </si>
  <si>
    <t>Participación (%)</t>
  </si>
  <si>
    <t>Efecto precio/volumen</t>
  </si>
  <si>
    <t>Kerosene</t>
  </si>
  <si>
    <r>
      <rPr>
        <vertAlign val="superscript"/>
        <sz val="11"/>
        <color theme="1"/>
        <rFont val="Times New Roman"/>
        <family val="1"/>
      </rPr>
      <t>p/</t>
    </r>
    <r>
      <rPr>
        <sz val="11"/>
        <color theme="1"/>
        <rFont val="Times New Roman"/>
        <family val="1"/>
      </rPr>
      <t xml:space="preserve"> Cifras preliminares, sujetas a revisión.</t>
    </r>
  </si>
  <si>
    <t>2024p/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</si>
  <si>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</si>
  <si>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Honduras: Importación CIF de Combustibles, Lubricantes y Energía Eléctrica</t>
  </si>
  <si>
    <t>(Miles de Barriles, Valor en Miles de USD y Precio en USD)</t>
  </si>
  <si>
    <t>Gasolina Superior</t>
  </si>
  <si>
    <t xml:space="preserve">       Valor</t>
  </si>
  <si>
    <t xml:space="preserve">       Barriles</t>
  </si>
  <si>
    <t xml:space="preserve">       Precio</t>
  </si>
  <si>
    <t>Gasolina Regular</t>
  </si>
  <si>
    <t>Diésel</t>
  </si>
  <si>
    <t>Bunker</t>
  </si>
  <si>
    <t>Energía Eléctrica</t>
  </si>
  <si>
    <t>Total Combustibles, Lubricantes y Energía Eléctrica</t>
  </si>
  <si>
    <r>
      <t xml:space="preserve">LPG </t>
    </r>
    <r>
      <rPr>
        <b/>
        <vertAlign val="superscript"/>
        <sz val="11"/>
        <color theme="1"/>
        <rFont val="Times New Roman"/>
        <family val="1"/>
      </rPr>
      <t>1/</t>
    </r>
  </si>
  <si>
    <r>
      <t xml:space="preserve">Total Combustibles </t>
    </r>
    <r>
      <rPr>
        <b/>
        <vertAlign val="superscript"/>
        <sz val="11"/>
        <color theme="1"/>
        <rFont val="Times New Roman"/>
        <family val="1"/>
      </rPr>
      <t>2/</t>
    </r>
  </si>
  <si>
    <r>
      <t xml:space="preserve">Lubricantes </t>
    </r>
    <r>
      <rPr>
        <b/>
        <vertAlign val="superscript"/>
        <sz val="11"/>
        <color theme="1"/>
        <rFont val="Times New Roman"/>
        <family val="1"/>
      </rPr>
      <t>3/</t>
    </r>
  </si>
  <si>
    <r>
      <rPr>
        <vertAlign val="superscript"/>
        <sz val="11"/>
        <color theme="1"/>
        <rFont val="Times New Roman"/>
        <family val="1"/>
      </rPr>
      <t>1/</t>
    </r>
    <r>
      <rPr>
        <sz val="11"/>
        <color theme="1"/>
        <rFont val="Times New Roman"/>
        <family val="1"/>
      </rPr>
      <t xml:space="preserve"> Incluye importaciones de gas licuado del petróleo para uso residencial, industrial y vehicular.</t>
    </r>
  </si>
  <si>
    <r>
      <rPr>
        <vertAlign val="superscript"/>
        <sz val="11"/>
        <color theme="1"/>
        <rFont val="Times New Roman"/>
        <family val="1"/>
      </rPr>
      <t>2/</t>
    </r>
    <r>
      <rPr>
        <sz val="11"/>
        <color theme="1"/>
        <rFont val="Times New Roman"/>
        <family val="1"/>
      </rPr>
      <t xml:space="preserve"> Incluye importaciones derivados del petróleo efectuadas por empresas importadoras.</t>
    </r>
  </si>
  <si>
    <r>
      <rPr>
        <vertAlign val="superscript"/>
        <sz val="11"/>
        <color theme="1"/>
        <rFont val="Times New Roman"/>
        <family val="1"/>
      </rPr>
      <t>3/</t>
    </r>
    <r>
      <rPr>
        <sz val="11"/>
        <color theme="1"/>
        <rFont val="Times New Roman"/>
        <family val="1"/>
      </rPr>
      <t xml:space="preserve"> Incluye importaciones de grasas, lubricantes y derivados, efectuadas por otros importadores.</t>
    </r>
  </si>
  <si>
    <t>Cuadro 9</t>
  </si>
  <si>
    <r>
      <rPr>
        <b/>
        <sz val="11"/>
        <color theme="1"/>
        <rFont val="Times New Roman"/>
        <family val="1"/>
      </rPr>
      <t xml:space="preserve">Fuente: </t>
    </r>
    <r>
      <rPr>
        <sz val="11"/>
        <color theme="1"/>
        <rFont val="Times New Roman"/>
        <family val="1"/>
      </rPr>
      <t>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</si>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</sst>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(* #,##0.0_);_(* \(#,##0.0\);_(* &quot;-&quot;??_);_(@_)"/>
    <numFmt numFmtId="166" formatCode="#,##0.0"/>
    <numFmt numFmtId="167" formatCode="General_)"/>
    <numFmt numFmtId="170" formatCode="_ * #,##0.00_ ;_ * \-#,##0.00_ ;_ * &quot;-&quot;??_ ;_ @_ "/>
    <numFmt numFmtId="171" formatCode="_ * #,##0.0_ ;_ * \-#,##0.0_ ;_ * &quot;-&quot;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b/>
      <vertAlign val="superscript"/>
      <sz val="11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3" fillId="0" borderId="0"/>
    <xf numFmtId="9" fontId="1" fillId="0" borderId="0" applyFont="0" applyFill="0" applyBorder="0" applyAlignment="0" applyProtection="0"/>
    <xf numFmtId="0" fontId="2" fillId="0" borderId="0"/>
    <xf numFmtId="167" fontId="3" fillId="0" borderId="0"/>
    <xf numFmtId="0" fontId="11" fillId="0" borderId="0">
      <protection locked="0"/>
    </xf>
    <xf numFmtId="0" fontId="1" fillId="0" borderId="0"/>
    <xf numFmtId="43" fontId="1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4" fillId="2" borderId="0" xfId="0" applyFont="1" applyFill="1"/>
    <xf numFmtId="0" fontId="4" fillId="2" borderId="0" xfId="5" applyFont="1" applyFill="1"/>
    <xf numFmtId="43" fontId="4" fillId="2" borderId="0" xfId="9" applyFont="1" applyFill="1" applyBorder="1"/>
    <xf numFmtId="0" fontId="4" fillId="2" borderId="0" xfId="1" applyFont="1" applyFill="1"/>
    <xf numFmtId="166" fontId="4" fillId="2" borderId="0" xfId="3" applyNumberFormat="1" applyFont="1" applyFill="1" applyBorder="1" applyAlignment="1">
      <alignment horizontal="center" vertical="center"/>
    </xf>
    <xf numFmtId="166" fontId="5" fillId="2" borderId="0" xfId="5" applyNumberFormat="1" applyFont="1" applyFill="1" applyAlignment="1" applyProtection="1">
      <alignment horizontal="left" vertical="top" wrapText="1"/>
      <protection locked="0"/>
    </xf>
    <xf numFmtId="0" fontId="5" fillId="2" borderId="1" xfId="1" applyFont="1" applyFill="1" applyBorder="1" applyAlignment="1">
      <alignment horizontal="center" vertical="center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0" fontId="5" fillId="2" borderId="9" xfId="1" applyFont="1" applyFill="1" applyBorder="1" applyAlignment="1">
      <alignment horizontal="center" vertical="center"/>
    </xf>
    <xf numFmtId="166" fontId="5" fillId="2" borderId="8" xfId="5" applyNumberFormat="1" applyFont="1" applyFill="1" applyBorder="1" applyAlignment="1" applyProtection="1">
      <alignment horizontal="left" vertical="top" wrapText="1"/>
      <protection locked="0"/>
    </xf>
    <xf numFmtId="166" fontId="4" fillId="2" borderId="3" xfId="3" applyNumberFormat="1" applyFont="1" applyFill="1" applyBorder="1" applyAlignment="1">
      <alignment horizontal="center" vertical="center"/>
    </xf>
    <xf numFmtId="166" fontId="4" fillId="2" borderId="2" xfId="3" applyNumberFormat="1" applyFont="1" applyFill="1" applyBorder="1" applyAlignment="1">
      <alignment horizontal="center" vertical="center"/>
    </xf>
    <xf numFmtId="166" fontId="4" fillId="2" borderId="0" xfId="0" applyNumberFormat="1" applyFont="1" applyFill="1"/>
    <xf numFmtId="43" fontId="4" fillId="2" borderId="0" xfId="2" applyFont="1" applyFill="1" applyBorder="1"/>
    <xf numFmtId="167" fontId="4" fillId="2" borderId="0" xfId="11" applyFont="1" applyFill="1"/>
    <xf numFmtId="166" fontId="4" fillId="2" borderId="0" xfId="11" applyNumberFormat="1" applyFont="1" applyFill="1"/>
    <xf numFmtId="166" fontId="4" fillId="2" borderId="0" xfId="13" applyNumberFormat="1" applyFont="1" applyFill="1" applyAlignment="1">
      <alignment horizontal="center"/>
    </xf>
    <xf numFmtId="166" fontId="4" fillId="2" borderId="0" xfId="3" applyNumberFormat="1" applyFont="1" applyFill="1" applyBorder="1" applyAlignment="1">
      <alignment horizontal="center"/>
    </xf>
    <xf numFmtId="4" fontId="4" fillId="2" borderId="0" xfId="13" applyNumberFormat="1" applyFont="1" applyFill="1" applyAlignment="1">
      <alignment horizontal="center"/>
    </xf>
    <xf numFmtId="166" fontId="4" fillId="2" borderId="0" xfId="11" applyNumberFormat="1" applyFont="1" applyFill="1" applyAlignment="1">
      <alignment horizontal="center"/>
    </xf>
    <xf numFmtId="166" fontId="5" fillId="2" borderId="0" xfId="5" applyNumberFormat="1" applyFont="1" applyFill="1" applyAlignment="1" applyProtection="1">
      <alignment horizontal="center" vertical="center" wrapText="1"/>
      <protection locked="0"/>
    </xf>
    <xf numFmtId="165" fontId="4" fillId="2" borderId="0" xfId="3" applyNumberFormat="1" applyFont="1" applyFill="1" applyBorder="1"/>
    <xf numFmtId="166" fontId="4" fillId="2" borderId="0" xfId="3" applyNumberFormat="1" applyFont="1" applyFill="1" applyBorder="1"/>
    <xf numFmtId="167" fontId="7" fillId="2" borderId="0" xfId="11" quotePrefix="1" applyFont="1" applyFill="1" applyAlignment="1">
      <alignment horizontal="left"/>
    </xf>
    <xf numFmtId="171" fontId="4" fillId="2" borderId="10" xfId="11" applyNumberFormat="1" applyFont="1" applyFill="1" applyBorder="1"/>
    <xf numFmtId="171" fontId="4" fillId="2" borderId="11" xfId="11" applyNumberFormat="1" applyFont="1" applyFill="1" applyBorder="1"/>
    <xf numFmtId="171" fontId="4" fillId="2" borderId="12" xfId="11" applyNumberFormat="1" applyFont="1" applyFill="1" applyBorder="1"/>
    <xf numFmtId="166" fontId="4" fillId="2" borderId="3" xfId="3" applyNumberFormat="1" applyFont="1" applyFill="1" applyBorder="1" applyAlignment="1">
      <alignment horizontal="center"/>
    </xf>
    <xf numFmtId="166" fontId="4" fillId="2" borderId="2" xfId="3" applyNumberFormat="1" applyFont="1" applyFill="1" applyBorder="1" applyAlignment="1">
      <alignment horizontal="center"/>
    </xf>
    <xf numFmtId="166" fontId="4" fillId="2" borderId="3" xfId="11" applyNumberFormat="1" applyFont="1" applyFill="1" applyBorder="1" applyAlignment="1">
      <alignment horizontal="center"/>
    </xf>
    <xf numFmtId="166" fontId="4" fillId="2" borderId="2" xfId="11" applyNumberFormat="1" applyFont="1" applyFill="1" applyBorder="1" applyAlignment="1">
      <alignment horizontal="center"/>
    </xf>
    <xf numFmtId="166" fontId="5" fillId="2" borderId="4" xfId="5" applyNumberFormat="1" applyFont="1" applyFill="1" applyBorder="1" applyAlignment="1" applyProtection="1">
      <alignment horizontal="center" vertical="center" wrapText="1"/>
      <protection locked="0"/>
    </xf>
    <xf numFmtId="166" fontId="5" fillId="2" borderId="5" xfId="5" applyNumberFormat="1" applyFont="1" applyFill="1" applyBorder="1" applyAlignment="1" applyProtection="1">
      <alignment horizontal="center" vertical="center" wrapText="1"/>
      <protection locked="0"/>
    </xf>
    <xf numFmtId="166" fontId="5" fillId="2" borderId="6" xfId="5" applyNumberFormat="1" applyFont="1" applyFill="1" applyBorder="1" applyAlignment="1" applyProtection="1">
      <alignment horizontal="center" vertical="center" wrapText="1"/>
      <protection locked="0"/>
    </xf>
    <xf numFmtId="0" fontId="5" fillId="2" borderId="10" xfId="5" applyFont="1" applyFill="1" applyBorder="1" applyAlignment="1" applyProtection="1">
      <alignment vertical="center" wrapText="1"/>
      <protection locked="0"/>
    </xf>
    <xf numFmtId="0" fontId="5" fillId="2" borderId="11" xfId="5" applyFont="1" applyFill="1" applyBorder="1" applyAlignment="1" applyProtection="1">
      <alignment vertical="center" wrapText="1"/>
      <protection locked="0"/>
    </xf>
    <xf numFmtId="0" fontId="5" fillId="2" borderId="12" xfId="5" applyFont="1" applyFill="1" applyBorder="1" applyAlignment="1" applyProtection="1">
      <alignment vertical="center" wrapText="1"/>
      <protection locked="0"/>
    </xf>
    <xf numFmtId="170" fontId="4" fillId="2" borderId="10" xfId="11" applyNumberFormat="1" applyFont="1" applyFill="1" applyBorder="1"/>
    <xf numFmtId="170" fontId="4" fillId="2" borderId="11" xfId="11" applyNumberFormat="1" applyFont="1" applyFill="1" applyBorder="1"/>
    <xf numFmtId="166" fontId="4" fillId="2" borderId="3" xfId="13" applyNumberFormat="1" applyFont="1" applyFill="1" applyBorder="1" applyAlignment="1">
      <alignment horizontal="center"/>
    </xf>
    <xf numFmtId="4" fontId="4" fillId="2" borderId="3" xfId="13" applyNumberFormat="1" applyFont="1" applyFill="1" applyBorder="1" applyAlignment="1">
      <alignment horizontal="center"/>
    </xf>
    <xf numFmtId="0" fontId="5" fillId="2" borderId="10" xfId="1" quotePrefix="1" applyFont="1" applyFill="1" applyBorder="1" applyAlignment="1">
      <alignment horizontal="left"/>
    </xf>
    <xf numFmtId="0" fontId="5" fillId="2" borderId="11" xfId="1" quotePrefix="1" applyFont="1" applyFill="1" applyBorder="1" applyAlignment="1">
      <alignment horizontal="left"/>
    </xf>
    <xf numFmtId="170" fontId="4" fillId="2" borderId="12" xfId="11" applyNumberFormat="1" applyFont="1" applyFill="1" applyBorder="1"/>
    <xf numFmtId="166" fontId="4" fillId="2" borderId="2" xfId="13" applyNumberFormat="1" applyFont="1" applyFill="1" applyBorder="1" applyAlignment="1">
      <alignment horizontal="center"/>
    </xf>
    <xf numFmtId="4" fontId="4" fillId="2" borderId="2" xfId="13" applyNumberFormat="1" applyFont="1" applyFill="1" applyBorder="1" applyAlignment="1">
      <alignment horizontal="center"/>
    </xf>
    <xf numFmtId="0" fontId="5" fillId="2" borderId="9" xfId="1" quotePrefix="1" applyFont="1" applyFill="1" applyBorder="1" applyAlignment="1">
      <alignment horizontal="left"/>
    </xf>
    <xf numFmtId="167" fontId="4" fillId="2" borderId="7" xfId="11" applyFont="1" applyFill="1" applyBorder="1" applyAlignment="1">
      <alignment horizontal="left"/>
    </xf>
    <xf numFmtId="0" fontId="5" fillId="2" borderId="7" xfId="1" quotePrefix="1" applyFont="1" applyFill="1" applyBorder="1" applyAlignment="1">
      <alignment horizontal="left"/>
    </xf>
    <xf numFmtId="167" fontId="4" fillId="2" borderId="7" xfId="11" applyFont="1" applyFill="1" applyBorder="1"/>
    <xf numFmtId="167" fontId="5" fillId="2" borderId="7" xfId="14" quotePrefix="1" applyFont="1" applyFill="1" applyBorder="1" applyAlignment="1">
      <alignment horizontal="left"/>
    </xf>
    <xf numFmtId="4" fontId="5" fillId="2" borderId="0" xfId="13" applyNumberFormat="1" applyFont="1" applyFill="1" applyAlignment="1">
      <alignment horizontal="center"/>
    </xf>
    <xf numFmtId="4" fontId="5" fillId="2" borderId="2" xfId="13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 wrapText="1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>
      <alignment horizontal="center" vertical="center"/>
    </xf>
    <xf numFmtId="0" fontId="8" fillId="2" borderId="0" xfId="5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6" fillId="2" borderId="0" xfId="5" applyFont="1" applyFill="1" applyAlignment="1">
      <alignment horizontal="center"/>
    </xf>
    <xf numFmtId="0" fontId="8" fillId="2" borderId="0" xfId="1" applyFont="1" applyFill="1" applyAlignment="1">
      <alignment horizontal="center" vertical="center"/>
    </xf>
    <xf numFmtId="0" fontId="4" fillId="2" borderId="0" xfId="0" applyFont="1" applyFill="1" applyAlignment="1">
      <alignment horizontal="left" wrapText="1"/>
    </xf>
  </cellXfs>
  <cellStyles count="20">
    <cellStyle name="Comma" xfId="2" xr:uid="{00000000-0005-0000-0000-000000000000}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7" xr:uid="{F8117739-7D96-47C5-B224-559457B25651}"/>
    <cellStyle name="Millares 6" xfId="19" xr:uid="{A731E9DD-7FC4-4937-8FD7-D0643ECC6525}"/>
    <cellStyle name="Normal" xfId="0" builtinId="0"/>
    <cellStyle name="Normal 10" xfId="10" xr:uid="{00000000-0005-0000-0000-000005000000}"/>
    <cellStyle name="Normal 2 10" xfId="15" xr:uid="{64DC0FD0-416A-4B2D-993E-1F994EC3075E}"/>
    <cellStyle name="Normal 2 10 2" xfId="11" xr:uid="{00000000-0005-0000-0000-000006000000}"/>
    <cellStyle name="Normal 2 2" xfId="13" xr:uid="{CB94E57B-3629-47E4-90D8-7FF1DE359577}"/>
    <cellStyle name="Normal 3 2 2" xfId="16" xr:uid="{8D3F9F5B-7F1A-415F-9917-312DEBC84C36}"/>
    <cellStyle name="Normal 3 3" xfId="8" xr:uid="{00000000-0005-0000-0000-000007000000}"/>
    <cellStyle name="Normal 4 3" xfId="5" xr:uid="{00000000-0005-0000-0000-000008000000}"/>
    <cellStyle name="Normal 5 3" xfId="7" xr:uid="{00000000-0005-0000-0000-000009000000}"/>
    <cellStyle name="Normal 7" xfId="4" xr:uid="{00000000-0005-0000-0000-00000A000000}"/>
    <cellStyle name="Normal 7 2" xfId="18" xr:uid="{AE90B96E-8A28-46E9-86B0-E9C7B0952B4A}"/>
    <cellStyle name="Normal_BALACOME 2007" xfId="1" xr:uid="{00000000-0005-0000-0000-00000C000000}"/>
    <cellStyle name="Normal_comb 2006 con LPG 2" xfId="14" xr:uid="{C15C93D4-211B-4547-A621-F77423B52DCD}"/>
    <cellStyle name="Porcentaje 3" xfId="12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27214</xdr:colOff>
      <xdr:row>2</xdr:row>
      <xdr:rowOff>81643</xdr:rowOff>
    </xdr:from>
    <xdr:to>
      <xdr:col>2</xdr:col>
      <xdr:colOff>640614</xdr:colOff>
      <xdr:row>3</xdr:row>
      <xdr:rowOff>338484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1C40D2C-BA1A-4B15-9E09-93AB9185C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285" y="557893"/>
          <a:ext cx="2395936" cy="542591"/>
        </a:xfrm>
        <a:prstGeom prst="rect">
          <a:avLst/>
        </a:prstGeom>
      </xdr:spPr>
    </xdr:pic>
    <xdr:clientData/>
  </xdr:twoCellAnchor>
  <xdr:twoCellAnchor editAs="oneCell">
    <xdr:from>
      <xdr:col>20</xdr:col>
      <xdr:colOff>81642</xdr:colOff>
      <xdr:row>2</xdr:row>
      <xdr:rowOff>285749</xdr:rowOff>
    </xdr:from>
    <xdr:to>
      <xdr:col>23</xdr:col>
      <xdr:colOff>824896</xdr:colOff>
      <xdr:row>3</xdr:row>
      <xdr:rowOff>274343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E86675-D829-4BB0-8FFD-A5045965E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825856" y="761999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84592-7850-4C4B-86D2-5EB2C562C798}">
  <dimension ref="A1:X51"/>
  <sheetViews>
    <sheetView tabSelected="1" zoomScale="70" zoomScaleNormal="70" workbookViewId="0">
      <selection activeCell="B3" sqref="B3:X3"/>
    </sheetView>
  </sheetViews>
  <sheetFormatPr baseColWidth="10" defaultColWidth="11.42578125" defaultRowHeight="15" x14ac:dyDescent="0.25"/>
  <cols>
    <col min="1" max="1" width="7.7109375" style="15" customWidth="1"/>
    <col min="2" max="2" width="26.7109375" style="15" customWidth="1"/>
    <col min="3" max="4" width="22.85546875" style="15" customWidth="1"/>
    <col min="5" max="6" width="16.7109375" style="15" bestFit="1" customWidth="1"/>
    <col min="7" max="7" width="16.28515625" style="15" bestFit="1" customWidth="1"/>
    <col min="8" max="11" width="13.7109375" style="15" customWidth="1"/>
    <col min="12" max="16" width="17" style="15" customWidth="1"/>
    <col min="17" max="17" width="13.7109375" style="16" customWidth="1"/>
    <col min="18" max="18" width="15.7109375" style="16" bestFit="1" customWidth="1"/>
    <col min="19" max="20" width="13.7109375" style="16" customWidth="1"/>
    <col min="21" max="22" width="13.5703125" style="15" bestFit="1" customWidth="1"/>
    <col min="23" max="24" width="14" style="15" bestFit="1" customWidth="1"/>
    <col min="25" max="16384" width="11.42578125" style="15"/>
  </cols>
  <sheetData>
    <row r="1" spans="1:24" x14ac:dyDescent="0.25">
      <c r="B1" s="4"/>
      <c r="C1" s="4"/>
      <c r="D1" s="4"/>
    </row>
    <row r="2" spans="1:24" s="3" customFormat="1" ht="22.5" x14ac:dyDescent="0.25">
      <c r="A2" s="1"/>
      <c r="B2" s="60" t="s">
        <v>31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24" s="2" customFormat="1" ht="22.5" x14ac:dyDescent="0.3">
      <c r="A3" s="1"/>
      <c r="B3" s="57" t="s">
        <v>14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</row>
    <row r="4" spans="1:24" s="2" customFormat="1" ht="27.75" x14ac:dyDescent="0.35">
      <c r="A4" s="1"/>
      <c r="B4" s="58" t="s">
        <v>13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</row>
    <row r="5" spans="1:24" s="2" customFormat="1" ht="23.25" x14ac:dyDescent="0.35">
      <c r="A5" s="1"/>
      <c r="B5" s="59" t="s">
        <v>15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</row>
    <row r="6" spans="1:24" s="2" customFormat="1" x14ac:dyDescent="0.25">
      <c r="A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8.5" customHeight="1" x14ac:dyDescent="0.25">
      <c r="B7" s="55" t="s">
        <v>7</v>
      </c>
      <c r="C7" s="55" t="s">
        <v>4</v>
      </c>
      <c r="D7" s="55"/>
      <c r="E7" s="55"/>
      <c r="F7" s="55"/>
      <c r="G7" s="55"/>
      <c r="H7" s="55" t="s">
        <v>8</v>
      </c>
      <c r="I7" s="55"/>
      <c r="J7" s="55"/>
      <c r="K7" s="55"/>
      <c r="L7" s="55"/>
      <c r="M7" s="55" t="s">
        <v>9</v>
      </c>
      <c r="N7" s="55"/>
      <c r="O7" s="55"/>
      <c r="P7" s="55"/>
      <c r="Q7" s="56" t="s">
        <v>0</v>
      </c>
      <c r="R7" s="56"/>
      <c r="S7" s="56"/>
      <c r="T7" s="56"/>
      <c r="U7" s="56" t="s">
        <v>1</v>
      </c>
      <c r="V7" s="56"/>
      <c r="W7" s="56"/>
      <c r="X7" s="56"/>
    </row>
    <row r="8" spans="1:24" x14ac:dyDescent="0.25">
      <c r="B8" s="55"/>
      <c r="C8" s="8">
        <v>2020</v>
      </c>
      <c r="D8" s="8">
        <v>2021</v>
      </c>
      <c r="E8" s="8">
        <v>2022</v>
      </c>
      <c r="F8" s="8">
        <v>2023</v>
      </c>
      <c r="G8" s="8" t="s">
        <v>12</v>
      </c>
      <c r="H8" s="8">
        <v>2020</v>
      </c>
      <c r="I8" s="8">
        <v>2021</v>
      </c>
      <c r="J8" s="8">
        <v>2022</v>
      </c>
      <c r="K8" s="8">
        <v>2023</v>
      </c>
      <c r="L8" s="8">
        <v>2024</v>
      </c>
      <c r="M8" s="8">
        <v>2021</v>
      </c>
      <c r="N8" s="8">
        <v>2022</v>
      </c>
      <c r="O8" s="8">
        <v>2023</v>
      </c>
      <c r="P8" s="8">
        <v>2024</v>
      </c>
      <c r="Q8" s="7" t="s">
        <v>6</v>
      </c>
      <c r="R8" s="7" t="s">
        <v>5</v>
      </c>
      <c r="S8" s="7" t="s">
        <v>2</v>
      </c>
      <c r="T8" s="7" t="s">
        <v>3</v>
      </c>
      <c r="U8" s="9" t="s">
        <v>6</v>
      </c>
      <c r="V8" s="9" t="s">
        <v>5</v>
      </c>
      <c r="W8" s="9" t="s">
        <v>2</v>
      </c>
      <c r="X8" s="9" t="s">
        <v>3</v>
      </c>
    </row>
    <row r="9" spans="1:24" x14ac:dyDescent="0.25">
      <c r="B9" s="47" t="s">
        <v>16</v>
      </c>
      <c r="C9" s="42"/>
      <c r="D9" s="43"/>
      <c r="E9" s="39"/>
      <c r="F9" s="39"/>
      <c r="G9" s="44"/>
      <c r="H9" s="38"/>
      <c r="I9" s="39"/>
      <c r="J9" s="39"/>
      <c r="K9" s="39"/>
      <c r="L9" s="37"/>
      <c r="M9" s="35"/>
      <c r="N9" s="36"/>
      <c r="O9" s="36"/>
      <c r="P9" s="37"/>
      <c r="Q9" s="25"/>
      <c r="R9" s="26"/>
      <c r="S9" s="26"/>
      <c r="T9" s="27"/>
      <c r="U9" s="25"/>
      <c r="V9" s="26"/>
      <c r="W9" s="26"/>
      <c r="X9" s="27"/>
    </row>
    <row r="10" spans="1:24" x14ac:dyDescent="0.25">
      <c r="B10" s="48" t="s">
        <v>17</v>
      </c>
      <c r="C10" s="17">
        <v>192070.0084103063</v>
      </c>
      <c r="D10" s="17">
        <v>416392.37520433072</v>
      </c>
      <c r="E10" s="17">
        <v>549169.5483945033</v>
      </c>
      <c r="F10" s="17">
        <v>497142.95880000008</v>
      </c>
      <c r="G10" s="45">
        <v>511192.47680999996</v>
      </c>
      <c r="H10" s="11">
        <f>+(C10/C$34)*100</f>
        <v>20.208868297833178</v>
      </c>
      <c r="I10" s="5">
        <f>+(D10/D$34)*100</f>
        <v>23.317902330543305</v>
      </c>
      <c r="J10" s="5">
        <f>+(E10/E$34)*100</f>
        <v>20.236300683202348</v>
      </c>
      <c r="K10" s="5">
        <f>+(F10/F$34)*100</f>
        <v>19.290240622498288</v>
      </c>
      <c r="L10" s="12">
        <f>+(G10/G$34)*100</f>
        <v>20.00558284895093</v>
      </c>
      <c r="M10" s="11">
        <f>+M11+M12</f>
        <v>224322.36679402442</v>
      </c>
      <c r="N10" s="5">
        <f t="shared" ref="N10:P10" si="0">+N11+N12</f>
        <v>132777.17319017259</v>
      </c>
      <c r="O10" s="5">
        <f t="shared" si="0"/>
        <v>-52026.589594503268</v>
      </c>
      <c r="P10" s="12">
        <f t="shared" si="0"/>
        <v>14049.51800999992</v>
      </c>
      <c r="Q10" s="28">
        <f>+D10-C10</f>
        <v>224322.36679402442</v>
      </c>
      <c r="R10" s="18">
        <f t="shared" ref="R10:T10" si="1">+E10-D10</f>
        <v>132777.17319017259</v>
      </c>
      <c r="S10" s="18">
        <f t="shared" si="1"/>
        <v>-52026.589594503224</v>
      </c>
      <c r="T10" s="29">
        <f t="shared" si="1"/>
        <v>14049.518009999883</v>
      </c>
      <c r="U10" s="28">
        <f>+(D10/C10-1)*100</f>
        <v>116.79198051307394</v>
      </c>
      <c r="V10" s="18">
        <f t="shared" ref="V10:X10" si="2">+(E10/D10-1)*100</f>
        <v>31.88751309987763</v>
      </c>
      <c r="W10" s="18">
        <f t="shared" si="2"/>
        <v>-9.473684356061419</v>
      </c>
      <c r="X10" s="29">
        <f t="shared" si="2"/>
        <v>2.8260518953969527</v>
      </c>
    </row>
    <row r="11" spans="1:24" x14ac:dyDescent="0.25">
      <c r="B11" s="48" t="s">
        <v>18</v>
      </c>
      <c r="C11" s="17">
        <v>3385.0914009523808</v>
      </c>
      <c r="D11" s="17">
        <v>4530.8933499999994</v>
      </c>
      <c r="E11" s="17">
        <v>4145.8585000000003</v>
      </c>
      <c r="F11" s="17">
        <v>4297.6078800000005</v>
      </c>
      <c r="G11" s="45">
        <v>4906.888453333333</v>
      </c>
      <c r="H11" s="40"/>
      <c r="I11" s="17"/>
      <c r="J11" s="17"/>
      <c r="K11" s="17"/>
      <c r="L11" s="12"/>
      <c r="M11" s="11">
        <f>+((D11-C11)*C12)</f>
        <v>65012.776295554249</v>
      </c>
      <c r="N11" s="5">
        <f t="shared" ref="N11:P11" si="3">+((E11-D11)*D12)</f>
        <v>-35384.981137978641</v>
      </c>
      <c r="O11" s="5">
        <f t="shared" si="3"/>
        <v>20101.057111270435</v>
      </c>
      <c r="P11" s="12">
        <f t="shared" si="3"/>
        <v>70480.964160530464</v>
      </c>
      <c r="Q11" s="28">
        <f>+D11-C11</f>
        <v>1145.8019490476186</v>
      </c>
      <c r="R11" s="18">
        <f t="shared" ref="R11:R12" si="4">+E11-D11</f>
        <v>-385.0348499999991</v>
      </c>
      <c r="S11" s="18">
        <f t="shared" ref="S11:S12" si="5">+F11-E11</f>
        <v>151.7493800000002</v>
      </c>
      <c r="T11" s="29">
        <f t="shared" ref="T11:T12" si="6">+G11-F11</f>
        <v>609.28057333333254</v>
      </c>
      <c r="U11" s="28">
        <f t="shared" ref="U11:U12" si="7">+(D11/C11-1)*100</f>
        <v>33.848478913309464</v>
      </c>
      <c r="V11" s="18">
        <f t="shared" ref="V11:V12" si="8">+(E11/D11-1)*100</f>
        <v>-8.497989695564101</v>
      </c>
      <c r="W11" s="18">
        <f t="shared" ref="W11:W12" si="9">+(F11/E11-1)*100</f>
        <v>3.6602643336717922</v>
      </c>
      <c r="X11" s="29">
        <f t="shared" ref="X11:X12" si="10">+(G11/F11-1)*100</f>
        <v>14.177202535595978</v>
      </c>
    </row>
    <row r="12" spans="1:24" x14ac:dyDescent="0.25">
      <c r="B12" s="48" t="s">
        <v>19</v>
      </c>
      <c r="C12" s="19">
        <v>56.739977052397535</v>
      </c>
      <c r="D12" s="19">
        <v>91.90072311111247</v>
      </c>
      <c r="E12" s="19">
        <v>132.46220255575614</v>
      </c>
      <c r="F12" s="19">
        <v>115.67899461316141</v>
      </c>
      <c r="G12" s="46">
        <v>104.17854036660202</v>
      </c>
      <c r="H12" s="41"/>
      <c r="I12" s="19"/>
      <c r="J12" s="19"/>
      <c r="K12" s="19"/>
      <c r="L12" s="12"/>
      <c r="M12" s="11">
        <f>+((D12-C12)*D11)</f>
        <v>159309.59049847018</v>
      </c>
      <c r="N12" s="5">
        <f t="shared" ref="N12:P12" si="11">+((E12-D12)*E11)</f>
        <v>168162.15432815123</v>
      </c>
      <c r="O12" s="5">
        <f t="shared" si="11"/>
        <v>-72127.646705773703</v>
      </c>
      <c r="P12" s="12">
        <f t="shared" si="11"/>
        <v>-56431.446150530544</v>
      </c>
      <c r="Q12" s="28">
        <f>+D12-C12</f>
        <v>35.160746058714935</v>
      </c>
      <c r="R12" s="18">
        <f t="shared" si="4"/>
        <v>40.561479444643666</v>
      </c>
      <c r="S12" s="18">
        <f t="shared" si="5"/>
        <v>-16.783207942594728</v>
      </c>
      <c r="T12" s="29">
        <f t="shared" si="6"/>
        <v>-11.500454246559386</v>
      </c>
      <c r="U12" s="28">
        <f t="shared" si="7"/>
        <v>61.968206342849101</v>
      </c>
      <c r="V12" s="18">
        <f t="shared" si="8"/>
        <v>44.136191829092411</v>
      </c>
      <c r="W12" s="18">
        <f t="shared" si="9"/>
        <v>-12.670186376774407</v>
      </c>
      <c r="X12" s="29">
        <f t="shared" si="10"/>
        <v>-9.9416962301736014</v>
      </c>
    </row>
    <row r="13" spans="1:24" x14ac:dyDescent="0.25">
      <c r="B13" s="49" t="s">
        <v>20</v>
      </c>
      <c r="C13" s="17"/>
      <c r="D13" s="17"/>
      <c r="E13" s="17"/>
      <c r="F13" s="17"/>
      <c r="G13" s="45"/>
      <c r="H13" s="40"/>
      <c r="I13" s="17"/>
      <c r="J13" s="17"/>
      <c r="K13" s="17"/>
      <c r="L13" s="12"/>
      <c r="M13" s="11"/>
      <c r="N13" s="5"/>
      <c r="O13" s="5"/>
      <c r="P13" s="12"/>
      <c r="Q13" s="30"/>
      <c r="R13" s="20"/>
      <c r="S13" s="20"/>
      <c r="T13" s="31"/>
      <c r="U13" s="30"/>
      <c r="V13" s="20"/>
      <c r="W13" s="20"/>
      <c r="X13" s="31"/>
    </row>
    <row r="14" spans="1:24" x14ac:dyDescent="0.25">
      <c r="B14" s="48" t="s">
        <v>17</v>
      </c>
      <c r="C14" s="17">
        <v>124464.01669777599</v>
      </c>
      <c r="D14" s="17">
        <v>238521.33686275108</v>
      </c>
      <c r="E14" s="17">
        <v>407847.00884066435</v>
      </c>
      <c r="F14" s="17">
        <v>388983.53980000003</v>
      </c>
      <c r="G14" s="45">
        <v>387653.61981</v>
      </c>
      <c r="H14" s="11">
        <f>+(C14/C$34)*100</f>
        <v>13.095625611112832</v>
      </c>
      <c r="I14" s="5">
        <f>+(D14/D$34)*100</f>
        <v>13.357154376294647</v>
      </c>
      <c r="J14" s="5">
        <f>+(E14/E$34)*100</f>
        <v>15.02871877687488</v>
      </c>
      <c r="K14" s="5">
        <f>+(F14/F$34)*100</f>
        <v>15.093417191395488</v>
      </c>
      <c r="L14" s="12">
        <f>+(G14/G$34)*100</f>
        <v>15.170873906830101</v>
      </c>
      <c r="M14" s="11">
        <f>+M15+M16</f>
        <v>114057.32016497507</v>
      </c>
      <c r="N14" s="5">
        <f t="shared" ref="N14" si="12">+N15+N16</f>
        <v>169325.67197791327</v>
      </c>
      <c r="O14" s="5">
        <f t="shared" ref="O14" si="13">+O15+O16</f>
        <v>-18863.469040664291</v>
      </c>
      <c r="P14" s="12">
        <f t="shared" ref="P14" si="14">+P15+P16</f>
        <v>-1329.9199900000458</v>
      </c>
      <c r="Q14" s="28">
        <f>+D14-C14</f>
        <v>114057.32016497508</v>
      </c>
      <c r="R14" s="18">
        <f t="shared" ref="R14:R16" si="15">+E14-D14</f>
        <v>169325.67197791327</v>
      </c>
      <c r="S14" s="18">
        <f t="shared" ref="S14:S16" si="16">+F14-E14</f>
        <v>-18863.46904066432</v>
      </c>
      <c r="T14" s="29">
        <f t="shared" ref="T14:T16" si="17">+G14-F14</f>
        <v>-1329.919990000024</v>
      </c>
      <c r="U14" s="28">
        <f>+(D14/C14-1)*100</f>
        <v>91.638791026590056</v>
      </c>
      <c r="V14" s="18">
        <f t="shared" ref="V14:V16" si="18">+(E14/D14-1)*100</f>
        <v>70.989737943379836</v>
      </c>
      <c r="W14" s="18">
        <f t="shared" ref="W14:W16" si="19">+(F14/E14-1)*100</f>
        <v>-4.6251335995536991</v>
      </c>
      <c r="X14" s="29">
        <f t="shared" ref="X14:X16" si="20">+(G14/F14-1)*100</f>
        <v>-0.34189621254508973</v>
      </c>
    </row>
    <row r="15" spans="1:24" x14ac:dyDescent="0.25">
      <c r="B15" s="48" t="s">
        <v>18</v>
      </c>
      <c r="C15" s="17">
        <v>2290.0930257142854</v>
      </c>
      <c r="D15" s="17">
        <v>2707.5568599999997</v>
      </c>
      <c r="E15" s="17">
        <v>3331.2284761904762</v>
      </c>
      <c r="F15" s="17">
        <v>3747.4447500000001</v>
      </c>
      <c r="G15" s="45">
        <v>4151.8828619047626</v>
      </c>
      <c r="H15" s="40"/>
      <c r="I15" s="17"/>
      <c r="J15" s="17"/>
      <c r="K15" s="17"/>
      <c r="L15" s="12"/>
      <c r="M15" s="11">
        <f>+((D15-C15)*C16)</f>
        <v>22688.696510504644</v>
      </c>
      <c r="N15" s="5">
        <f t="shared" ref="N15" si="21">+((E15-D15)*D16)</f>
        <v>54942.147237899575</v>
      </c>
      <c r="O15" s="5">
        <f t="shared" ref="O15" si="22">+((F15-E15)*E16)</f>
        <v>50957.946450477873</v>
      </c>
      <c r="P15" s="12">
        <f t="shared" ref="P15" si="23">+((G15-F15)*F16)</f>
        <v>41980.543782198009</v>
      </c>
      <c r="Q15" s="28">
        <f>+D15-C15</f>
        <v>417.46383428571426</v>
      </c>
      <c r="R15" s="18">
        <f t="shared" si="15"/>
        <v>623.67161619047647</v>
      </c>
      <c r="S15" s="18">
        <f t="shared" si="16"/>
        <v>416.21627380952395</v>
      </c>
      <c r="T15" s="29">
        <f t="shared" si="17"/>
        <v>404.43811190476254</v>
      </c>
      <c r="U15" s="28">
        <f t="shared" ref="U15:U16" si="24">+(D15/C15-1)*100</f>
        <v>18.229121245216938</v>
      </c>
      <c r="V15" s="18">
        <f t="shared" si="18"/>
        <v>23.034478994855778</v>
      </c>
      <c r="W15" s="18">
        <f t="shared" si="19"/>
        <v>12.494377878442609</v>
      </c>
      <c r="X15" s="29">
        <f t="shared" si="20"/>
        <v>10.792370238540872</v>
      </c>
    </row>
    <row r="16" spans="1:24" x14ac:dyDescent="0.25">
      <c r="B16" s="48" t="s">
        <v>19</v>
      </c>
      <c r="C16" s="19">
        <v>54.348891202336802</v>
      </c>
      <c r="D16" s="19">
        <v>88.0946732408608</v>
      </c>
      <c r="E16" s="19">
        <v>122.43141284234869</v>
      </c>
      <c r="F16" s="19">
        <v>103.79967304387877</v>
      </c>
      <c r="G16" s="46">
        <v>93.368149512810632</v>
      </c>
      <c r="H16" s="41"/>
      <c r="I16" s="19"/>
      <c r="J16" s="19"/>
      <c r="K16" s="19"/>
      <c r="L16" s="12"/>
      <c r="M16" s="11">
        <f>+((D16-C16)*D15)</f>
        <v>91368.62365447043</v>
      </c>
      <c r="N16" s="5">
        <f t="shared" ref="N16" si="25">+((E16-D16)*E15)</f>
        <v>114383.52474001369</v>
      </c>
      <c r="O16" s="5">
        <f t="shared" ref="O16" si="26">+((F16-E16)*F15)</f>
        <v>-69821.415491142165</v>
      </c>
      <c r="P16" s="12">
        <f t="shared" ref="P16" si="27">+((G16-F16)*G15)</f>
        <v>-43310.463772198054</v>
      </c>
      <c r="Q16" s="28">
        <f>+D16-C16</f>
        <v>33.745782038523998</v>
      </c>
      <c r="R16" s="18">
        <f t="shared" si="15"/>
        <v>34.336739601487892</v>
      </c>
      <c r="S16" s="18">
        <f t="shared" si="16"/>
        <v>-18.631739798469923</v>
      </c>
      <c r="T16" s="29">
        <f t="shared" si="17"/>
        <v>-10.431523531068137</v>
      </c>
      <c r="U16" s="28">
        <f t="shared" si="24"/>
        <v>62.091022083396339</v>
      </c>
      <c r="V16" s="18">
        <f t="shared" si="18"/>
        <v>38.977089463295215</v>
      </c>
      <c r="W16" s="18">
        <f t="shared" si="19"/>
        <v>-15.21810405182652</v>
      </c>
      <c r="X16" s="29">
        <f t="shared" si="20"/>
        <v>-10.049668968281299</v>
      </c>
    </row>
    <row r="17" spans="2:24" x14ac:dyDescent="0.25">
      <c r="B17" s="49" t="s">
        <v>10</v>
      </c>
      <c r="C17" s="17"/>
      <c r="D17" s="17"/>
      <c r="E17" s="17"/>
      <c r="F17" s="17"/>
      <c r="G17" s="45"/>
      <c r="H17" s="40"/>
      <c r="I17" s="17"/>
      <c r="J17" s="17"/>
      <c r="K17" s="17"/>
      <c r="L17" s="12"/>
      <c r="M17" s="11"/>
      <c r="N17" s="5"/>
      <c r="O17" s="5"/>
      <c r="P17" s="12"/>
      <c r="Q17" s="30"/>
      <c r="R17" s="20"/>
      <c r="S17" s="20"/>
      <c r="T17" s="31"/>
      <c r="U17" s="30"/>
      <c r="V17" s="20"/>
      <c r="W17" s="20"/>
      <c r="X17" s="31"/>
    </row>
    <row r="18" spans="2:24" x14ac:dyDescent="0.25">
      <c r="B18" s="48" t="s">
        <v>17</v>
      </c>
      <c r="C18" s="17">
        <v>18808.401223313103</v>
      </c>
      <c r="D18" s="17">
        <v>46204.477268588002</v>
      </c>
      <c r="E18" s="17">
        <v>86231.470238547074</v>
      </c>
      <c r="F18" s="17">
        <v>74714.630256601988</v>
      </c>
      <c r="G18" s="45">
        <v>60502.06525</v>
      </c>
      <c r="H18" s="11">
        <f>+(C18/C$34)*100</f>
        <v>1.9789477095391397</v>
      </c>
      <c r="I18" s="5">
        <f>+(D18/D$34)*100</f>
        <v>2.5874428840202688</v>
      </c>
      <c r="J18" s="5">
        <f>+(E18/E$34)*100</f>
        <v>3.1775359089071427</v>
      </c>
      <c r="K18" s="5">
        <f>+(F18/F$34)*100</f>
        <v>2.8990920421557487</v>
      </c>
      <c r="L18" s="12">
        <f>+(G18/G$34)*100</f>
        <v>2.3677560484548832</v>
      </c>
      <c r="M18" s="11">
        <f>+M19+M20</f>
        <v>27396.076045274902</v>
      </c>
      <c r="N18" s="5">
        <f t="shared" ref="N18" si="28">+N19+N20</f>
        <v>40026.992969959072</v>
      </c>
      <c r="O18" s="5">
        <f t="shared" ref="O18" si="29">+O19+O20</f>
        <v>-11516.839981945093</v>
      </c>
      <c r="P18" s="12">
        <f t="shared" ref="P18" si="30">+P19+P20</f>
        <v>-14212.56500660199</v>
      </c>
      <c r="Q18" s="28">
        <f>+D18-C18</f>
        <v>27396.076045274898</v>
      </c>
      <c r="R18" s="18">
        <f t="shared" ref="R18:R20" si="31">+E18-D18</f>
        <v>40026.992969959072</v>
      </c>
      <c r="S18" s="18">
        <f t="shared" ref="S18:S20" si="32">+F18-E18</f>
        <v>-11516.839981945086</v>
      </c>
      <c r="T18" s="29">
        <f t="shared" ref="T18:T20" si="33">+G18-F18</f>
        <v>-14212.565006601988</v>
      </c>
      <c r="U18" s="28">
        <f>+(D18/C18-1)*100</f>
        <v>145.65871771874649</v>
      </c>
      <c r="V18" s="18">
        <f t="shared" ref="V18:V20" si="34">+(E18/D18-1)*100</f>
        <v>86.630117547442367</v>
      </c>
      <c r="W18" s="18">
        <f t="shared" ref="W18:W20" si="35">+(F18/E18-1)*100</f>
        <v>-13.35572726533062</v>
      </c>
      <c r="X18" s="29">
        <f t="shared" ref="X18:X20" si="36">+(G18/F18-1)*100</f>
        <v>-19.022465824685153</v>
      </c>
    </row>
    <row r="19" spans="2:24" x14ac:dyDescent="0.25">
      <c r="B19" s="48" t="s">
        <v>18</v>
      </c>
      <c r="C19" s="17">
        <v>342.47246999999999</v>
      </c>
      <c r="D19" s="17">
        <v>557.59649000000002</v>
      </c>
      <c r="E19" s="17">
        <v>610.0401457142857</v>
      </c>
      <c r="F19" s="17">
        <v>616.35343953190477</v>
      </c>
      <c r="G19" s="45">
        <v>568.30867666666677</v>
      </c>
      <c r="H19" s="40"/>
      <c r="I19" s="17"/>
      <c r="J19" s="17"/>
      <c r="K19" s="17"/>
      <c r="L19" s="12"/>
      <c r="M19" s="11">
        <f>+((D19-C19)*C20)</f>
        <v>11814.493821742908</v>
      </c>
      <c r="N19" s="5">
        <f t="shared" ref="N19" si="37">+((E19-D19)*D20)</f>
        <v>4345.6724383834771</v>
      </c>
      <c r="O19" s="5">
        <f t="shared" ref="O19" si="38">+((F19-E19)*E20)</f>
        <v>892.40783867394146</v>
      </c>
      <c r="P19" s="12">
        <f t="shared" ref="P19" si="39">+((G19-F19)*F20)</f>
        <v>-5824.0069139040879</v>
      </c>
      <c r="Q19" s="28">
        <f>+D19-C19</f>
        <v>215.12402000000003</v>
      </c>
      <c r="R19" s="18">
        <f t="shared" si="31"/>
        <v>52.443655714285683</v>
      </c>
      <c r="S19" s="18">
        <f t="shared" si="32"/>
        <v>6.3132938176190692</v>
      </c>
      <c r="T19" s="29">
        <f t="shared" si="33"/>
        <v>-48.044762865237999</v>
      </c>
      <c r="U19" s="28">
        <f t="shared" ref="U19:U20" si="40">+(D19/C19-1)*100</f>
        <v>62.81498188744925</v>
      </c>
      <c r="V19" s="18">
        <f t="shared" si="34"/>
        <v>9.4053059254884719</v>
      </c>
      <c r="W19" s="18">
        <f t="shared" si="35"/>
        <v>1.0348980902276317</v>
      </c>
      <c r="X19" s="29">
        <f t="shared" si="36"/>
        <v>-7.7950019881005357</v>
      </c>
    </row>
    <row r="20" spans="2:24" x14ac:dyDescent="0.25">
      <c r="B20" s="48" t="s">
        <v>19</v>
      </c>
      <c r="C20" s="19">
        <v>54.919454469765419</v>
      </c>
      <c r="D20" s="19">
        <v>82.863644404554989</v>
      </c>
      <c r="E20" s="19">
        <v>141.35376309960733</v>
      </c>
      <c r="F20" s="19">
        <v>121.22043208413778</v>
      </c>
      <c r="G20" s="46">
        <v>106.4598654464792</v>
      </c>
      <c r="H20" s="41"/>
      <c r="I20" s="19"/>
      <c r="J20" s="19"/>
      <c r="K20" s="19"/>
      <c r="L20" s="12"/>
      <c r="M20" s="11">
        <f>+((D20-C20)*D19)</f>
        <v>15581.582223531994</v>
      </c>
      <c r="N20" s="5">
        <f t="shared" ref="N20" si="41">+((E20-D20)*E19)</f>
        <v>35681.320531575599</v>
      </c>
      <c r="O20" s="5">
        <f t="shared" ref="O20" si="42">+((F20-E20)*F19)</f>
        <v>-12409.247820619035</v>
      </c>
      <c r="P20" s="12">
        <f t="shared" ref="P20" si="43">+((G20-F20)*G19)</f>
        <v>-8388.5580926979019</v>
      </c>
      <c r="Q20" s="28">
        <f>+D20-C20</f>
        <v>27.94418993478957</v>
      </c>
      <c r="R20" s="18">
        <f t="shared" si="31"/>
        <v>58.490118695052345</v>
      </c>
      <c r="S20" s="18">
        <f t="shared" si="32"/>
        <v>-20.133331015469551</v>
      </c>
      <c r="T20" s="29">
        <f t="shared" si="33"/>
        <v>-14.760566637658584</v>
      </c>
      <c r="U20" s="28">
        <f t="shared" si="40"/>
        <v>50.882133124926732</v>
      </c>
      <c r="V20" s="18">
        <f t="shared" si="34"/>
        <v>70.585983896017439</v>
      </c>
      <c r="W20" s="18">
        <f t="shared" si="35"/>
        <v>-14.243222517735344</v>
      </c>
      <c r="X20" s="29">
        <f t="shared" si="36"/>
        <v>-12.176632588979253</v>
      </c>
    </row>
    <row r="21" spans="2:24" x14ac:dyDescent="0.25">
      <c r="B21" s="49" t="s">
        <v>21</v>
      </c>
      <c r="C21" s="17"/>
      <c r="D21" s="17"/>
      <c r="E21" s="17"/>
      <c r="F21" s="17"/>
      <c r="G21" s="45"/>
      <c r="H21" s="40"/>
      <c r="I21" s="17"/>
      <c r="J21" s="17"/>
      <c r="K21" s="17"/>
      <c r="L21" s="12"/>
      <c r="M21" s="11"/>
      <c r="N21" s="5"/>
      <c r="O21" s="5"/>
      <c r="P21" s="12"/>
      <c r="Q21" s="30"/>
      <c r="R21" s="20"/>
      <c r="S21" s="20"/>
      <c r="T21" s="31"/>
      <c r="U21" s="30"/>
      <c r="V21" s="20"/>
      <c r="W21" s="20"/>
      <c r="X21" s="31"/>
    </row>
    <row r="22" spans="2:24" x14ac:dyDescent="0.25">
      <c r="B22" s="48" t="s">
        <v>17</v>
      </c>
      <c r="C22" s="17">
        <v>335570.22242071555</v>
      </c>
      <c r="D22" s="17">
        <v>594220.95616881223</v>
      </c>
      <c r="E22" s="17">
        <v>1005691.6684556911</v>
      </c>
      <c r="F22" s="17">
        <v>920892.59794456395</v>
      </c>
      <c r="G22" s="45">
        <v>876295.92077000008</v>
      </c>
      <c r="H22" s="11">
        <f>+(C22/C$34)*100</f>
        <v>35.307409447746643</v>
      </c>
      <c r="I22" s="5">
        <f>+(D22/D$34)*100</f>
        <v>33.276272678881433</v>
      </c>
      <c r="J22" s="5">
        <f>+(E22/E$34)*100</f>
        <v>37.058644378513591</v>
      </c>
      <c r="K22" s="5">
        <f>+(F22/F$34)*100</f>
        <v>35.732658961332568</v>
      </c>
      <c r="L22" s="12">
        <f>+(G22/G$34)*100</f>
        <v>34.293952744687651</v>
      </c>
      <c r="M22" s="11">
        <f>+M23+M24</f>
        <v>258650.73374809665</v>
      </c>
      <c r="N22" s="5">
        <f t="shared" ref="N22" si="44">+N23+N24</f>
        <v>411470.71228687884</v>
      </c>
      <c r="O22" s="5">
        <f t="shared" ref="O22" si="45">+O23+O24</f>
        <v>-84799.070511127007</v>
      </c>
      <c r="P22" s="12">
        <f t="shared" ref="P22" si="46">+P23+P24</f>
        <v>-44596.677174563956</v>
      </c>
      <c r="Q22" s="28">
        <f>+D22-C22</f>
        <v>258650.73374809668</v>
      </c>
      <c r="R22" s="18">
        <f t="shared" ref="R22:R24" si="47">+E22-D22</f>
        <v>411470.71228687884</v>
      </c>
      <c r="S22" s="18">
        <f t="shared" ref="S22:S24" si="48">+F22-E22</f>
        <v>-84799.070511127124</v>
      </c>
      <c r="T22" s="29">
        <f t="shared" ref="T22:T24" si="49">+G22-F22</f>
        <v>-44596.677174563869</v>
      </c>
      <c r="U22" s="28">
        <f>+(D22/C22-1)*100</f>
        <v>77.077975477757875</v>
      </c>
      <c r="V22" s="18">
        <f t="shared" ref="V22:V24" si="50">+(E22/D22-1)*100</f>
        <v>69.245405772930056</v>
      </c>
      <c r="W22" s="18">
        <f t="shared" ref="W22:W24" si="51">+(F22/E22-1)*100</f>
        <v>-8.4319153842988381</v>
      </c>
      <c r="X22" s="29">
        <f t="shared" ref="X22:X24" si="52">+(G22/F22-1)*100</f>
        <v>-4.8427663849295648</v>
      </c>
    </row>
    <row r="23" spans="2:24" x14ac:dyDescent="0.25">
      <c r="B23" s="48" t="s">
        <v>18</v>
      </c>
      <c r="C23" s="17">
        <v>5997.3343899999991</v>
      </c>
      <c r="D23" s="17">
        <v>6966.4382299999997</v>
      </c>
      <c r="E23" s="17">
        <v>6770.659467619048</v>
      </c>
      <c r="F23" s="17">
        <v>7857.4288000000006</v>
      </c>
      <c r="G23" s="45">
        <v>8345.1886238095249</v>
      </c>
      <c r="H23" s="40"/>
      <c r="I23" s="17"/>
      <c r="J23" s="17"/>
      <c r="K23" s="17"/>
      <c r="L23" s="12"/>
      <c r="M23" s="11">
        <f>+((D23-C23)*C24)</f>
        <v>54224.488746169409</v>
      </c>
      <c r="N23" s="5">
        <f t="shared" ref="N23" si="53">+((E23-D23)*D24)</f>
        <v>-16699.472461920595</v>
      </c>
      <c r="O23" s="5">
        <f t="shared" ref="O23" si="54">+((F23-E23)*E24)</f>
        <v>161425.17111306195</v>
      </c>
      <c r="P23" s="12">
        <f t="shared" ref="P23" si="55">+((G23-F23)*F24)</f>
        <v>57165.571938868292</v>
      </c>
      <c r="Q23" s="28">
        <f>+D23-C23</f>
        <v>969.10384000000067</v>
      </c>
      <c r="R23" s="18">
        <f t="shared" si="47"/>
        <v>-195.77876238095178</v>
      </c>
      <c r="S23" s="18">
        <f t="shared" si="48"/>
        <v>1086.7693323809526</v>
      </c>
      <c r="T23" s="29">
        <f t="shared" si="49"/>
        <v>487.75982380952428</v>
      </c>
      <c r="U23" s="28">
        <f t="shared" ref="U23:U24" si="56">+(D23/C23-1)*100</f>
        <v>16.158909558484712</v>
      </c>
      <c r="V23" s="18">
        <f t="shared" si="50"/>
        <v>-2.8103136196321654</v>
      </c>
      <c r="W23" s="18">
        <f t="shared" si="51"/>
        <v>16.051159234613266</v>
      </c>
      <c r="X23" s="29">
        <f t="shared" si="52"/>
        <v>6.2076263905760598</v>
      </c>
    </row>
    <row r="24" spans="2:24" x14ac:dyDescent="0.25">
      <c r="B24" s="48" t="s">
        <v>19</v>
      </c>
      <c r="C24" s="19">
        <v>55.953228651090036</v>
      </c>
      <c r="D24" s="19">
        <v>85.297670997767852</v>
      </c>
      <c r="E24" s="19">
        <v>148.53673756086124</v>
      </c>
      <c r="F24" s="19">
        <v>117.20024722903807</v>
      </c>
      <c r="G24" s="46">
        <v>105.00612511859278</v>
      </c>
      <c r="H24" s="41"/>
      <c r="I24" s="19"/>
      <c r="J24" s="19"/>
      <c r="K24" s="19"/>
      <c r="L24" s="12"/>
      <c r="M24" s="11">
        <f>+((D24-C24)*D23)</f>
        <v>204426.24500192725</v>
      </c>
      <c r="N24" s="5">
        <f t="shared" ref="N24" si="57">+((E24-D24)*E23)</f>
        <v>428170.18474879942</v>
      </c>
      <c r="O24" s="5">
        <f t="shared" ref="O24" si="58">+((F24-E24)*F23)</f>
        <v>-246224.24162418896</v>
      </c>
      <c r="P24" s="12">
        <f t="shared" ref="P24" si="59">+((G24-F24)*G23)</f>
        <v>-101762.24911343225</v>
      </c>
      <c r="Q24" s="28">
        <f>+D24-C24</f>
        <v>29.344442346677816</v>
      </c>
      <c r="R24" s="18">
        <f t="shared" si="47"/>
        <v>63.239066563093388</v>
      </c>
      <c r="S24" s="18">
        <f t="shared" si="48"/>
        <v>-31.336490331823171</v>
      </c>
      <c r="T24" s="29">
        <f t="shared" si="49"/>
        <v>-12.194122110445292</v>
      </c>
      <c r="U24" s="28">
        <f t="shared" si="56"/>
        <v>52.444591767281601</v>
      </c>
      <c r="V24" s="18">
        <f t="shared" si="50"/>
        <v>74.13926526170718</v>
      </c>
      <c r="W24" s="18">
        <f t="shared" si="51"/>
        <v>-21.096794534741548</v>
      </c>
      <c r="X24" s="29">
        <f t="shared" si="52"/>
        <v>-10.404519101922183</v>
      </c>
    </row>
    <row r="25" spans="2:24" x14ac:dyDescent="0.25">
      <c r="B25" s="49" t="s">
        <v>22</v>
      </c>
      <c r="C25" s="17"/>
      <c r="D25" s="17"/>
      <c r="E25" s="17"/>
      <c r="F25" s="17"/>
      <c r="G25" s="45"/>
      <c r="H25" s="40"/>
      <c r="I25" s="17"/>
      <c r="J25" s="17"/>
      <c r="K25" s="17"/>
      <c r="L25" s="12"/>
      <c r="M25" s="11"/>
      <c r="N25" s="5"/>
      <c r="O25" s="5"/>
      <c r="P25" s="12"/>
      <c r="Q25" s="30"/>
      <c r="R25" s="20"/>
      <c r="S25" s="20"/>
      <c r="T25" s="31"/>
      <c r="U25" s="30"/>
      <c r="V25" s="20"/>
      <c r="W25" s="20"/>
      <c r="X25" s="31"/>
    </row>
    <row r="26" spans="2:24" x14ac:dyDescent="0.25">
      <c r="B26" s="48" t="s">
        <v>17</v>
      </c>
      <c r="C26" s="17">
        <v>195434.90655999997</v>
      </c>
      <c r="D26" s="17">
        <v>317092.97473999998</v>
      </c>
      <c r="E26" s="17">
        <v>449728.62060000002</v>
      </c>
      <c r="F26" s="17">
        <v>530883.39667999605</v>
      </c>
      <c r="G26" s="45">
        <v>542127.81115996477</v>
      </c>
      <c r="H26" s="11">
        <f>+(C26/C$34)*100</f>
        <v>20.562909952256998</v>
      </c>
      <c r="I26" s="5">
        <f>+(D26/D$34)*100</f>
        <v>17.75715276020706</v>
      </c>
      <c r="J26" s="5">
        <f>+(E26/E$34)*100</f>
        <v>16.572010627518839</v>
      </c>
      <c r="K26" s="5">
        <f>+(F26/F$34)*100</f>
        <v>20.599443848436803</v>
      </c>
      <c r="L26" s="12">
        <f>+(G26/G$34)*100</f>
        <v>21.216241108556428</v>
      </c>
      <c r="M26" s="11">
        <f>+M27+M28</f>
        <v>121658.06817999999</v>
      </c>
      <c r="N26" s="5">
        <f t="shared" ref="N26" si="60">+N27+N28</f>
        <v>132635.64586000008</v>
      </c>
      <c r="O26" s="5">
        <f t="shared" ref="O26" si="61">+O27+O28</f>
        <v>81154.776079995994</v>
      </c>
      <c r="P26" s="12">
        <f t="shared" ref="P26" si="62">+P27+P28</f>
        <v>11244.414479968727</v>
      </c>
      <c r="Q26" s="28">
        <f>+D26-C26</f>
        <v>121658.06818</v>
      </c>
      <c r="R26" s="18">
        <f t="shared" ref="R26:R28" si="63">+E26-D26</f>
        <v>132635.64586000005</v>
      </c>
      <c r="S26" s="18">
        <f t="shared" ref="S26:S28" si="64">+F26-E26</f>
        <v>81154.776079996023</v>
      </c>
      <c r="T26" s="29">
        <f t="shared" ref="T26:T28" si="65">+G26-F26</f>
        <v>11244.41447996872</v>
      </c>
      <c r="U26" s="28">
        <f>+(D26/C26-1)*100</f>
        <v>62.249917541035614</v>
      </c>
      <c r="V26" s="18">
        <f t="shared" ref="V26:V28" si="66">+(E26/D26-1)*100</f>
        <v>41.828629590029401</v>
      </c>
      <c r="W26" s="18">
        <f t="shared" ref="W26:W28" si="67">+(F26/E26-1)*100</f>
        <v>18.045277165532482</v>
      </c>
      <c r="X26" s="29">
        <f t="shared" ref="X26:X28" si="68">+(G26/F26-1)*100</f>
        <v>2.1180572890936666</v>
      </c>
    </row>
    <row r="27" spans="2:24" x14ac:dyDescent="0.25">
      <c r="B27" s="48" t="s">
        <v>18</v>
      </c>
      <c r="C27" s="17">
        <v>4982.8569909999997</v>
      </c>
      <c r="D27" s="17">
        <v>5037.9603995238094</v>
      </c>
      <c r="E27" s="17">
        <v>5180.5807485714295</v>
      </c>
      <c r="F27" s="17">
        <v>7128.6380271428561</v>
      </c>
      <c r="G27" s="45">
        <v>7100.1393723809524</v>
      </c>
      <c r="H27" s="40"/>
      <c r="I27" s="17"/>
      <c r="J27" s="17"/>
      <c r="K27" s="17"/>
      <c r="L27" s="12"/>
      <c r="M27" s="11">
        <f>+((D27-C27)*C28)</f>
        <v>2161.2359165513667</v>
      </c>
      <c r="N27" s="5">
        <f t="shared" ref="N27" si="69">+((E27-D27)*D28)</f>
        <v>8976.6308489128951</v>
      </c>
      <c r="O27" s="5">
        <f t="shared" ref="O27" si="70">+((F27-E27)*E28)</f>
        <v>169111.75701359462</v>
      </c>
      <c r="P27" s="12">
        <f t="shared" ref="P27" si="71">+((G27-F27)*F28)</f>
        <v>-2122.3496807108668</v>
      </c>
      <c r="Q27" s="28">
        <f>+D27-C27</f>
        <v>55.103408523809776</v>
      </c>
      <c r="R27" s="18">
        <f t="shared" si="63"/>
        <v>142.62034904762004</v>
      </c>
      <c r="S27" s="18">
        <f t="shared" si="64"/>
        <v>1948.0572785714267</v>
      </c>
      <c r="T27" s="29">
        <f t="shared" si="65"/>
        <v>-28.498654761903708</v>
      </c>
      <c r="U27" s="28">
        <f t="shared" ref="U27:U28" si="72">+(D27/C27-1)*100</f>
        <v>1.1058597231134115</v>
      </c>
      <c r="V27" s="18">
        <f t="shared" si="66"/>
        <v>2.8309144522275398</v>
      </c>
      <c r="W27" s="18">
        <f t="shared" si="67"/>
        <v>37.603067553934231</v>
      </c>
      <c r="X27" s="29">
        <f t="shared" si="68"/>
        <v>-0.39977699321234184</v>
      </c>
    </row>
    <row r="28" spans="2:24" x14ac:dyDescent="0.25">
      <c r="B28" s="48" t="s">
        <v>19</v>
      </c>
      <c r="C28" s="19">
        <v>39.221456066869486</v>
      </c>
      <c r="D28" s="19">
        <v>62.940743791866993</v>
      </c>
      <c r="E28" s="19">
        <v>86.810464391277932</v>
      </c>
      <c r="F28" s="19">
        <v>74.471925023912746</v>
      </c>
      <c r="G28" s="46">
        <v>76.354530908055722</v>
      </c>
      <c r="H28" s="41"/>
      <c r="I28" s="19"/>
      <c r="J28" s="19"/>
      <c r="K28" s="19"/>
      <c r="L28" s="12"/>
      <c r="M28" s="11">
        <f>+((D28-C28)*D27)</f>
        <v>119496.83226344862</v>
      </c>
      <c r="N28" s="5">
        <f t="shared" ref="N28" si="73">+((E28-D28)*E27)</f>
        <v>123659.01501108719</v>
      </c>
      <c r="O28" s="5">
        <f t="shared" ref="O28" si="74">+((F28-E28)*F27)</f>
        <v>-87956.980933598621</v>
      </c>
      <c r="P28" s="12">
        <f t="shared" ref="P28" si="75">+((G28-F28)*G27)</f>
        <v>13366.764160679595</v>
      </c>
      <c r="Q28" s="28">
        <f>+D28-C28</f>
        <v>23.719287724997507</v>
      </c>
      <c r="R28" s="18">
        <f t="shared" si="63"/>
        <v>23.86972059941094</v>
      </c>
      <c r="S28" s="18">
        <f t="shared" si="64"/>
        <v>-12.338539367365186</v>
      </c>
      <c r="T28" s="29">
        <f t="shared" si="65"/>
        <v>1.8826058841429756</v>
      </c>
      <c r="U28" s="28">
        <f t="shared" si="72"/>
        <v>60.475285987746076</v>
      </c>
      <c r="V28" s="18">
        <f t="shared" si="66"/>
        <v>37.924115861012922</v>
      </c>
      <c r="W28" s="18">
        <f t="shared" si="67"/>
        <v>-14.213193598126717</v>
      </c>
      <c r="X28" s="29">
        <f t="shared" si="68"/>
        <v>2.5279404064531441</v>
      </c>
    </row>
    <row r="29" spans="2:24" ht="17.25" x14ac:dyDescent="0.25">
      <c r="B29" s="49" t="s">
        <v>25</v>
      </c>
      <c r="C29" s="17"/>
      <c r="D29" s="17"/>
      <c r="E29" s="17"/>
      <c r="F29" s="17"/>
      <c r="G29" s="45"/>
      <c r="H29" s="40"/>
      <c r="I29" s="17"/>
      <c r="J29" s="17"/>
      <c r="K29" s="17"/>
      <c r="L29" s="12"/>
      <c r="M29" s="11"/>
      <c r="N29" s="5"/>
      <c r="O29" s="5"/>
      <c r="P29" s="12"/>
      <c r="Q29" s="30"/>
      <c r="R29" s="20"/>
      <c r="S29" s="20"/>
      <c r="T29" s="31"/>
      <c r="U29" s="30"/>
      <c r="V29" s="20"/>
      <c r="W29" s="20"/>
      <c r="X29" s="31"/>
    </row>
    <row r="30" spans="2:24" x14ac:dyDescent="0.25">
      <c r="B30" s="48" t="s">
        <v>17</v>
      </c>
      <c r="C30" s="17">
        <v>84076.810761373388</v>
      </c>
      <c r="D30" s="17">
        <v>173287.57830195574</v>
      </c>
      <c r="E30" s="17">
        <v>215115.97137829161</v>
      </c>
      <c r="F30" s="17">
        <v>164556.32152076368</v>
      </c>
      <c r="G30" s="45">
        <v>177477.21176061773</v>
      </c>
      <c r="H30" s="11">
        <f>+(C30/C$34)*100</f>
        <v>8.8462389815112115</v>
      </c>
      <c r="I30" s="5">
        <f>+(D30/D$34)*100</f>
        <v>9.7040749700532789</v>
      </c>
      <c r="J30" s="5">
        <f>+(E30/E$34)*100</f>
        <v>7.9267896249832024</v>
      </c>
      <c r="K30" s="5">
        <f>+(F30/F$34)*100</f>
        <v>6.3851473341811005</v>
      </c>
      <c r="L30" s="12">
        <f>+(G30/G$34)*100</f>
        <v>6.9455933425200023</v>
      </c>
      <c r="M30" s="11">
        <f>+M31+M32</f>
        <v>89210.767540582354</v>
      </c>
      <c r="N30" s="5">
        <f t="shared" ref="N30" si="76">+N31+N32</f>
        <v>41828.393076335866</v>
      </c>
      <c r="O30" s="5">
        <f t="shared" ref="O30" si="77">+O31+O32</f>
        <v>-50559.64985752794</v>
      </c>
      <c r="P30" s="12">
        <f t="shared" ref="P30" si="78">+P31+P32</f>
        <v>12920.89023985407</v>
      </c>
      <c r="Q30" s="28">
        <f>+D30-C30</f>
        <v>89210.767540582354</v>
      </c>
      <c r="R30" s="18">
        <f t="shared" ref="R30:R32" si="79">+E30-D30</f>
        <v>41828.393076335866</v>
      </c>
      <c r="S30" s="18">
        <f t="shared" ref="S30:S32" si="80">+F30-E30</f>
        <v>-50559.649857527926</v>
      </c>
      <c r="T30" s="29">
        <f t="shared" ref="T30:T32" si="81">+G30-F30</f>
        <v>12920.890239854052</v>
      </c>
      <c r="U30" s="28">
        <f>+(D30/C30-1)*100</f>
        <v>106.10626965118853</v>
      </c>
      <c r="V30" s="18">
        <f t="shared" ref="V30:V32" si="82">+(E30/D30-1)*100</f>
        <v>24.138137012596129</v>
      </c>
      <c r="W30" s="18">
        <f t="shared" ref="W30:W32" si="83">+(F30/E30-1)*100</f>
        <v>-23.503438416767473</v>
      </c>
      <c r="X30" s="29">
        <f t="shared" ref="X30:X32" si="84">+(G30/F30-1)*100</f>
        <v>7.851956169440566</v>
      </c>
    </row>
    <row r="31" spans="2:24" x14ac:dyDescent="0.25">
      <c r="B31" s="48" t="s">
        <v>18</v>
      </c>
      <c r="C31" s="17">
        <v>2422.8642707142858</v>
      </c>
      <c r="D31" s="17">
        <v>2969.062631428571</v>
      </c>
      <c r="E31" s="17">
        <v>3268.5817557142855</v>
      </c>
      <c r="F31" s="17">
        <v>3190.4353138095239</v>
      </c>
      <c r="G31" s="45">
        <v>3442.0859490476191</v>
      </c>
      <c r="H31" s="40"/>
      <c r="I31" s="17"/>
      <c r="J31" s="17"/>
      <c r="K31" s="17"/>
      <c r="L31" s="12"/>
      <c r="M31" s="11">
        <f>+((D31-C31)*C32)</f>
        <v>18953.854232374662</v>
      </c>
      <c r="N31" s="5">
        <f t="shared" ref="N31" si="85">+((E31-D31)*D32)</f>
        <v>17481.255920027779</v>
      </c>
      <c r="O31" s="5">
        <f t="shared" ref="O31" si="86">+((F31-E31)*E32)</f>
        <v>-5143.0709146898471</v>
      </c>
      <c r="P31" s="12">
        <f t="shared" ref="P31" si="87">+((G31-F31)*F32)</f>
        <v>12979.640321777333</v>
      </c>
      <c r="Q31" s="28">
        <f>+D31-C31</f>
        <v>546.19836071428517</v>
      </c>
      <c r="R31" s="18">
        <f t="shared" si="79"/>
        <v>299.5191242857145</v>
      </c>
      <c r="S31" s="18">
        <f t="shared" si="80"/>
        <v>-78.146441904761559</v>
      </c>
      <c r="T31" s="29">
        <f t="shared" si="81"/>
        <v>251.65063523809522</v>
      </c>
      <c r="U31" s="28">
        <f t="shared" ref="U31:U32" si="88">+(D31/C31-1)*100</f>
        <v>22.543498095056734</v>
      </c>
      <c r="V31" s="18">
        <f t="shared" si="82"/>
        <v>10.088002897453197</v>
      </c>
      <c r="W31" s="18">
        <f t="shared" si="83"/>
        <v>-2.390836385479489</v>
      </c>
      <c r="X31" s="29">
        <f t="shared" si="84"/>
        <v>7.8876582812648532</v>
      </c>
    </row>
    <row r="32" spans="2:24" x14ac:dyDescent="0.25">
      <c r="B32" s="48" t="s">
        <v>19</v>
      </c>
      <c r="C32" s="19">
        <v>34.701411786714189</v>
      </c>
      <c r="D32" s="19">
        <v>58.364406485618005</v>
      </c>
      <c r="E32" s="19">
        <v>65.813244843031981</v>
      </c>
      <c r="F32" s="19">
        <v>51.578015328659333</v>
      </c>
      <c r="G32" s="46">
        <v>51.560947166273813</v>
      </c>
      <c r="H32" s="41"/>
      <c r="I32" s="19"/>
      <c r="J32" s="19"/>
      <c r="K32" s="19"/>
      <c r="L32" s="12"/>
      <c r="M32" s="11">
        <f>+((D32-C32)*D31)</f>
        <v>70256.913308207688</v>
      </c>
      <c r="N32" s="5">
        <f t="shared" ref="N32" si="89">+((E32-D32)*E31)</f>
        <v>24347.137156308087</v>
      </c>
      <c r="O32" s="5">
        <f t="shared" ref="O32" si="90">+((F32-E32)*F31)</f>
        <v>-45416.578942838096</v>
      </c>
      <c r="P32" s="12">
        <f t="shared" ref="P32" si="91">+((G32-F32)*G31)</f>
        <v>-58.750081923262258</v>
      </c>
      <c r="Q32" s="28">
        <f>+D32-C32</f>
        <v>23.662994698903816</v>
      </c>
      <c r="R32" s="18">
        <f t="shared" si="79"/>
        <v>7.448838357413976</v>
      </c>
      <c r="S32" s="18">
        <f t="shared" si="80"/>
        <v>-14.235229514372648</v>
      </c>
      <c r="T32" s="29">
        <f t="shared" si="81"/>
        <v>-1.7068162385520225E-2</v>
      </c>
      <c r="U32" s="28">
        <f t="shared" si="88"/>
        <v>68.190293940615561</v>
      </c>
      <c r="V32" s="18">
        <f t="shared" si="82"/>
        <v>12.762638748411659</v>
      </c>
      <c r="W32" s="18">
        <f t="shared" si="83"/>
        <v>-21.629733571600084</v>
      </c>
      <c r="X32" s="29">
        <f t="shared" si="84"/>
        <v>-3.309193321371362E-2</v>
      </c>
    </row>
    <row r="33" spans="2:24" ht="17.25" x14ac:dyDescent="0.25">
      <c r="B33" s="49" t="s">
        <v>26</v>
      </c>
      <c r="C33" s="19"/>
      <c r="D33" s="19"/>
      <c r="E33" s="19"/>
      <c r="F33" s="19"/>
      <c r="G33" s="46"/>
      <c r="H33" s="40"/>
      <c r="I33" s="17"/>
      <c r="J33" s="17"/>
      <c r="K33" s="17"/>
      <c r="L33" s="12"/>
      <c r="M33" s="11"/>
      <c r="N33" s="5"/>
      <c r="O33" s="5"/>
      <c r="P33" s="12"/>
      <c r="Q33" s="30"/>
      <c r="R33" s="20"/>
      <c r="S33" s="20"/>
      <c r="T33" s="31"/>
      <c r="U33" s="30"/>
      <c r="V33" s="20"/>
      <c r="W33" s="20"/>
      <c r="X33" s="31"/>
    </row>
    <row r="34" spans="2:24" x14ac:dyDescent="0.25">
      <c r="B34" s="48" t="s">
        <v>17</v>
      </c>
      <c r="C34" s="52">
        <f>+C30+C26+C22+C18+C14+C10</f>
        <v>950424.3660734843</v>
      </c>
      <c r="D34" s="52">
        <f t="shared" ref="D34:G34" si="92">+D30+D26+D22+D18+D14+D10</f>
        <v>1785719.6985464378</v>
      </c>
      <c r="E34" s="52">
        <f t="shared" si="92"/>
        <v>2713784.2879076973</v>
      </c>
      <c r="F34" s="52">
        <f t="shared" si="92"/>
        <v>2577173.4450019258</v>
      </c>
      <c r="G34" s="53">
        <f t="shared" si="92"/>
        <v>2555249.1055605826</v>
      </c>
      <c r="H34" s="11">
        <f>+(C34/C$42)*100</f>
        <v>90.418254740658</v>
      </c>
      <c r="I34" s="5">
        <f t="shared" ref="I34" si="93">+(D34/D$42)*100</f>
        <v>93.48816020791044</v>
      </c>
      <c r="J34" s="5">
        <f t="shared" ref="J34" si="94">+(E34/E$42)*100</f>
        <v>94.467775141145665</v>
      </c>
      <c r="K34" s="5">
        <f t="shared" ref="K34" si="95">+(F34/F$42)*100</f>
        <v>94.001567510487419</v>
      </c>
      <c r="L34" s="12">
        <f t="shared" ref="L34" si="96">+(G34/G$42)*100</f>
        <v>94.152661195932794</v>
      </c>
      <c r="M34" s="11">
        <f>+M35+M36</f>
        <v>835295.33247295348</v>
      </c>
      <c r="N34" s="5">
        <f>+N35+N36</f>
        <v>928064.58936125948</v>
      </c>
      <c r="O34" s="5">
        <f>+O35+O36</f>
        <v>-136610.84290577128</v>
      </c>
      <c r="P34" s="12">
        <f>+P35+P36</f>
        <v>-21924.339441343735</v>
      </c>
      <c r="Q34" s="28">
        <f>+D34-C34</f>
        <v>835295.33247295348</v>
      </c>
      <c r="R34" s="18">
        <f>+E34-D34</f>
        <v>928064.58936125948</v>
      </c>
      <c r="S34" s="18">
        <f>+F34-E34</f>
        <v>-136610.84290577145</v>
      </c>
      <c r="T34" s="29">
        <f>+G34-F34</f>
        <v>-21924.339441343211</v>
      </c>
      <c r="U34" s="28">
        <f>+(D34/C34-1)*100</f>
        <v>87.88656544274356</v>
      </c>
      <c r="V34" s="18">
        <f t="shared" ref="V34:V36" si="97">+(E34/D34-1)*100</f>
        <v>51.971459469069913</v>
      </c>
      <c r="W34" s="18">
        <f t="shared" ref="W34:W36" si="98">+(F34/E34-1)*100</f>
        <v>-5.0339610084151998</v>
      </c>
      <c r="X34" s="29">
        <f t="shared" ref="X34:X36" si="99">+(G34/F34-1)*100</f>
        <v>-0.85071260856977027</v>
      </c>
    </row>
    <row r="35" spans="2:24" x14ac:dyDescent="0.25">
      <c r="B35" s="48" t="s">
        <v>18</v>
      </c>
      <c r="C35" s="19">
        <v>19420.712548380954</v>
      </c>
      <c r="D35" s="17">
        <v>22769.507960952382</v>
      </c>
      <c r="E35" s="17">
        <v>23306.949093809526</v>
      </c>
      <c r="F35" s="17">
        <v>26837.9082104843</v>
      </c>
      <c r="G35" s="45">
        <v>28514.493937142859</v>
      </c>
      <c r="H35" s="40"/>
      <c r="I35" s="17"/>
      <c r="J35" s="17"/>
      <c r="K35" s="17"/>
      <c r="L35" s="12"/>
      <c r="M35" s="11">
        <f>+((D35-C35)*C36)</f>
        <v>163885.68386324888</v>
      </c>
      <c r="N35" s="5">
        <f t="shared" ref="N35" si="100">+((E35-D35)*D36)</f>
        <v>42149.317385248105</v>
      </c>
      <c r="O35" s="5">
        <f t="shared" ref="O35" si="101">+((F35-E35)*E36)</f>
        <v>411133.23470644868</v>
      </c>
      <c r="P35" s="12">
        <f t="shared" ref="P35" si="102">+((G35-F35)*F36)</f>
        <v>160998.09937220605</v>
      </c>
      <c r="Q35" s="28">
        <f>+D35-C35</f>
        <v>3348.7954125714277</v>
      </c>
      <c r="R35" s="18">
        <f t="shared" ref="R35:R36" si="103">+E35-D35</f>
        <v>537.44113285714411</v>
      </c>
      <c r="S35" s="18">
        <f t="shared" ref="S35:S36" si="104">+F35-E35</f>
        <v>3530.9591166747741</v>
      </c>
      <c r="T35" s="29">
        <f t="shared" ref="T35:T36" si="105">+G35-F35</f>
        <v>1676.585726658559</v>
      </c>
      <c r="U35" s="28">
        <f t="shared" ref="U35:U36" si="106">+(D35/C35-1)*100</f>
        <v>17.243421961109284</v>
      </c>
      <c r="V35" s="18">
        <f t="shared" si="97"/>
        <v>2.3603546189000069</v>
      </c>
      <c r="W35" s="18">
        <f t="shared" si="98"/>
        <v>15.149812626538139</v>
      </c>
      <c r="X35" s="29">
        <f t="shared" si="99"/>
        <v>6.2470804859657392</v>
      </c>
    </row>
    <row r="36" spans="2:24" x14ac:dyDescent="0.25">
      <c r="B36" s="48" t="s">
        <v>19</v>
      </c>
      <c r="C36" s="19">
        <v>48.938696955932151</v>
      </c>
      <c r="D36" s="19">
        <v>78.42592389825829</v>
      </c>
      <c r="E36" s="19">
        <v>116.43670207476858</v>
      </c>
      <c r="F36" s="19">
        <v>96.027358942793697</v>
      </c>
      <c r="G36" s="46">
        <v>89.612290198568999</v>
      </c>
      <c r="H36" s="41"/>
      <c r="I36" s="19"/>
      <c r="J36" s="19"/>
      <c r="K36" s="19"/>
      <c r="L36" s="12"/>
      <c r="M36" s="11">
        <f>+((D36-C36)*D35)</f>
        <v>671409.64860970457</v>
      </c>
      <c r="N36" s="5">
        <f t="shared" ref="N36" si="107">+((E36-D36)*E35)</f>
        <v>885915.27197601134</v>
      </c>
      <c r="O36" s="5">
        <f t="shared" ref="O36" si="108">+((F36-E36)*F35)</f>
        <v>-547744.07761221996</v>
      </c>
      <c r="P36" s="12">
        <f t="shared" ref="P36" si="109">+((G36-F36)*G35)</f>
        <v>-182922.43881354979</v>
      </c>
      <c r="Q36" s="28">
        <f>+D36-C36</f>
        <v>29.487226942326139</v>
      </c>
      <c r="R36" s="18">
        <f t="shared" si="103"/>
        <v>38.010778176510286</v>
      </c>
      <c r="S36" s="18">
        <f t="shared" si="104"/>
        <v>-20.409343131974879</v>
      </c>
      <c r="T36" s="29">
        <f t="shared" si="105"/>
        <v>-6.4150687442246976</v>
      </c>
      <c r="U36" s="28">
        <f t="shared" si="106"/>
        <v>60.253396139416047</v>
      </c>
      <c r="V36" s="18">
        <f t="shared" si="97"/>
        <v>48.467109199531457</v>
      </c>
      <c r="W36" s="18">
        <f t="shared" si="98"/>
        <v>-17.528273103157144</v>
      </c>
      <c r="X36" s="29">
        <f t="shared" si="99"/>
        <v>-6.6804594178689669</v>
      </c>
    </row>
    <row r="37" spans="2:24" x14ac:dyDescent="0.25">
      <c r="B37" s="50"/>
      <c r="C37" s="19"/>
      <c r="D37" s="17"/>
      <c r="E37" s="17"/>
      <c r="F37" s="17"/>
      <c r="G37" s="45"/>
      <c r="H37" s="40"/>
      <c r="I37" s="17"/>
      <c r="J37" s="17"/>
      <c r="K37" s="17"/>
      <c r="L37" s="12"/>
      <c r="M37" s="11"/>
      <c r="N37" s="5"/>
      <c r="O37" s="5"/>
      <c r="P37" s="12"/>
      <c r="Q37" s="30"/>
      <c r="R37" s="20"/>
      <c r="S37" s="20"/>
      <c r="T37" s="31"/>
      <c r="U37" s="30"/>
      <c r="V37" s="20"/>
      <c r="W37" s="20"/>
      <c r="X37" s="31"/>
    </row>
    <row r="38" spans="2:24" ht="17.25" x14ac:dyDescent="0.25">
      <c r="B38" s="49" t="s">
        <v>27</v>
      </c>
      <c r="C38" s="19">
        <v>75299.003784572007</v>
      </c>
      <c r="D38" s="17">
        <v>101430.856125408</v>
      </c>
      <c r="E38" s="17">
        <v>136837.31153532659</v>
      </c>
      <c r="F38" s="17">
        <v>145087.09470944371</v>
      </c>
      <c r="G38" s="45">
        <v>140505.33895994813</v>
      </c>
      <c r="H38" s="11">
        <f>+(C38/C$42)*100</f>
        <v>7.1635416230319953</v>
      </c>
      <c r="I38" s="5">
        <f t="shared" ref="I38:L38" si="110">+(D38/D$42)*100</f>
        <v>5.3102310150895509</v>
      </c>
      <c r="J38" s="5">
        <f t="shared" si="110"/>
        <v>4.7633544179019873</v>
      </c>
      <c r="K38" s="5">
        <f t="shared" si="110"/>
        <v>5.2920048336987522</v>
      </c>
      <c r="L38" s="12">
        <f t="shared" si="110"/>
        <v>5.1771670897086421</v>
      </c>
      <c r="M38" s="11"/>
      <c r="N38" s="5"/>
      <c r="O38" s="5"/>
      <c r="P38" s="12"/>
      <c r="Q38" s="28">
        <f>+D38-C38</f>
        <v>26131.852340835991</v>
      </c>
      <c r="R38" s="18">
        <f t="shared" ref="R38" si="111">+E38-D38</f>
        <v>35406.455409918592</v>
      </c>
      <c r="S38" s="18">
        <f t="shared" ref="S38" si="112">+F38-E38</f>
        <v>8249.7831741171249</v>
      </c>
      <c r="T38" s="29">
        <f t="shared" ref="T38" si="113">+G38-F38</f>
        <v>-4581.7557494955836</v>
      </c>
      <c r="U38" s="28">
        <f>+(D38/C38-1)*100</f>
        <v>34.704114300898816</v>
      </c>
      <c r="V38" s="18">
        <f t="shared" ref="V38" si="114">+(E38/D38-1)*100</f>
        <v>34.906986653195979</v>
      </c>
      <c r="W38" s="18">
        <f t="shared" ref="W38" si="115">+(F38/E38-1)*100</f>
        <v>6.0288989030505169</v>
      </c>
      <c r="X38" s="29">
        <f t="shared" ref="X38" si="116">+(G38/F38-1)*100</f>
        <v>-3.1579347278758108</v>
      </c>
    </row>
    <row r="39" spans="2:24" x14ac:dyDescent="0.25">
      <c r="B39" s="51"/>
      <c r="C39" s="19"/>
      <c r="D39" s="17"/>
      <c r="E39" s="17"/>
      <c r="F39" s="17"/>
      <c r="G39" s="45"/>
      <c r="H39" s="40"/>
      <c r="I39" s="17"/>
      <c r="J39" s="17"/>
      <c r="K39" s="17"/>
      <c r="L39" s="12"/>
      <c r="M39" s="11"/>
      <c r="N39" s="5"/>
      <c r="O39" s="5"/>
      <c r="P39" s="12"/>
      <c r="Q39" s="28"/>
      <c r="R39" s="18"/>
      <c r="S39" s="18"/>
      <c r="T39" s="29"/>
      <c r="U39" s="28"/>
      <c r="V39" s="18"/>
      <c r="W39" s="18"/>
      <c r="X39" s="29"/>
    </row>
    <row r="40" spans="2:24" x14ac:dyDescent="0.25">
      <c r="B40" s="49" t="s">
        <v>23</v>
      </c>
      <c r="C40" s="19">
        <v>25418.757137800003</v>
      </c>
      <c r="D40" s="17">
        <v>22951.959459500002</v>
      </c>
      <c r="E40" s="17">
        <v>22087.410431500004</v>
      </c>
      <c r="F40" s="17">
        <v>19367.619536506478</v>
      </c>
      <c r="G40" s="45">
        <v>18188.0751105173</v>
      </c>
      <c r="H40" s="11">
        <f>+(C40/C$42)*100</f>
        <v>2.4182036363099928</v>
      </c>
      <c r="I40" s="5">
        <f t="shared" ref="I40" si="117">+(D40/D$42)*100</f>
        <v>1.2016087770000046</v>
      </c>
      <c r="J40" s="5">
        <f t="shared" ref="J40" si="118">+(E40/E$42)*100</f>
        <v>0.76887044095234525</v>
      </c>
      <c r="K40" s="5">
        <f t="shared" ref="K40" si="119">+(F40/F$42)*100</f>
        <v>0.70642765581382438</v>
      </c>
      <c r="L40" s="12">
        <f t="shared" ref="L40" si="120">+(G40/G$42)*100</f>
        <v>0.67017171435856016</v>
      </c>
      <c r="M40" s="11"/>
      <c r="N40" s="5"/>
      <c r="O40" s="5"/>
      <c r="P40" s="12"/>
      <c r="Q40" s="28">
        <f>+D40-C40</f>
        <v>-2466.7976783000013</v>
      </c>
      <c r="R40" s="18">
        <f t="shared" ref="R40" si="121">+E40-D40</f>
        <v>-864.54902799999763</v>
      </c>
      <c r="S40" s="18">
        <f t="shared" ref="S40" si="122">+F40-E40</f>
        <v>-2719.7908949935263</v>
      </c>
      <c r="T40" s="29">
        <f t="shared" ref="T40" si="123">+G40-F40</f>
        <v>-1179.5444259891774</v>
      </c>
      <c r="U40" s="28">
        <f>+(D40/C40-1)*100</f>
        <v>-9.7046353011164719</v>
      </c>
      <c r="V40" s="18">
        <f t="shared" ref="V40" si="124">+(E40/D40-1)*100</f>
        <v>-3.7667765557251931</v>
      </c>
      <c r="W40" s="18">
        <f t="shared" ref="W40" si="125">+(F40/E40-1)*100</f>
        <v>-12.313760834156874</v>
      </c>
      <c r="X40" s="29">
        <f t="shared" ref="X40" si="126">+(G40/F40-1)*100</f>
        <v>-6.0902911881649979</v>
      </c>
    </row>
    <row r="41" spans="2:24" x14ac:dyDescent="0.25">
      <c r="B41" s="50"/>
      <c r="C41" s="19"/>
      <c r="E41" s="18"/>
      <c r="F41" s="18"/>
      <c r="G41" s="29"/>
      <c r="H41" s="28"/>
      <c r="I41" s="18"/>
      <c r="J41" s="18"/>
      <c r="K41" s="18"/>
      <c r="L41" s="12"/>
      <c r="M41" s="11"/>
      <c r="N41" s="5"/>
      <c r="O41" s="5"/>
      <c r="P41" s="12"/>
      <c r="Q41" s="30"/>
      <c r="R41" s="20"/>
      <c r="S41" s="20"/>
      <c r="T41" s="31"/>
      <c r="U41" s="30"/>
      <c r="V41" s="20"/>
      <c r="W41" s="20"/>
      <c r="X41" s="31"/>
    </row>
    <row r="42" spans="2:24" ht="42.75" x14ac:dyDescent="0.25">
      <c r="B42" s="10" t="s">
        <v>24</v>
      </c>
      <c r="C42" s="32">
        <f>+C34+C38+C40</f>
        <v>1051142.1269958564</v>
      </c>
      <c r="D42" s="33">
        <f>+D34+D38+D40</f>
        <v>1910102.5141313458</v>
      </c>
      <c r="E42" s="33">
        <f>+E34+E38+E40</f>
        <v>2872709.0098745241</v>
      </c>
      <c r="F42" s="33">
        <f t="shared" ref="F42" si="127">+F34+F38+F40</f>
        <v>2741628.1592478761</v>
      </c>
      <c r="G42" s="34">
        <f>+G34+G38+G40</f>
        <v>2713942.5196310482</v>
      </c>
      <c r="H42" s="32">
        <f>+SUM(H34:H40)</f>
        <v>99.999999999999986</v>
      </c>
      <c r="I42" s="33">
        <f t="shared" ref="I42:K42" si="128">+SUM(I34:I40)</f>
        <v>100</v>
      </c>
      <c r="J42" s="33">
        <f t="shared" si="128"/>
        <v>100</v>
      </c>
      <c r="K42" s="33">
        <f t="shared" si="128"/>
        <v>100</v>
      </c>
      <c r="L42" s="34">
        <f>+SUM(L34:L40)</f>
        <v>100</v>
      </c>
      <c r="M42" s="32"/>
      <c r="N42" s="33"/>
      <c r="O42" s="33"/>
      <c r="P42" s="34"/>
      <c r="Q42" s="32">
        <f>+Q34+Q38+Q40</f>
        <v>858960.38713548949</v>
      </c>
      <c r="R42" s="33">
        <f>+R34+R38+R40</f>
        <v>962606.49574317806</v>
      </c>
      <c r="S42" s="33">
        <f>+S34+S38+S40</f>
        <v>-131080.85062664785</v>
      </c>
      <c r="T42" s="34">
        <f>+T34+T38+T40</f>
        <v>-27685.639616827972</v>
      </c>
      <c r="U42" s="32">
        <f>+(D42/C42-1)*100</f>
        <v>81.716864453942236</v>
      </c>
      <c r="V42" s="33">
        <f t="shared" ref="V42" si="129">+(E42/D42-1)*100</f>
        <v>50.395541004820956</v>
      </c>
      <c r="W42" s="33">
        <f t="shared" ref="W42" si="130">+(F42/E42-1)*100</f>
        <v>-4.562970011096712</v>
      </c>
      <c r="X42" s="34">
        <f t="shared" ref="X42" si="131">+(G42/F42-1)*100</f>
        <v>-1.0098247467819621</v>
      </c>
    </row>
    <row r="43" spans="2:24" x14ac:dyDescent="0.25">
      <c r="B43" s="6"/>
      <c r="C43" s="6"/>
      <c r="D43" s="6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</row>
    <row r="44" spans="2:24" x14ac:dyDescent="0.25">
      <c r="B44" s="6"/>
      <c r="C44" s="6"/>
      <c r="D44" s="6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</row>
    <row r="45" spans="2:24" x14ac:dyDescent="0.25">
      <c r="B45" s="54" t="s">
        <v>32</v>
      </c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</row>
    <row r="46" spans="2:24" x14ac:dyDescent="0.25">
      <c r="B46" s="54" t="s">
        <v>28</v>
      </c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</row>
    <row r="47" spans="2:24" x14ac:dyDescent="0.25">
      <c r="B47" s="54" t="s">
        <v>29</v>
      </c>
      <c r="C47" s="54"/>
      <c r="D47" s="54"/>
      <c r="E47" s="54"/>
      <c r="F47" s="54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</row>
    <row r="48" spans="2:24" x14ac:dyDescent="0.25">
      <c r="B48" s="54" t="s">
        <v>30</v>
      </c>
      <c r="C48" s="54"/>
      <c r="D48" s="54"/>
      <c r="E48" s="54"/>
      <c r="F48" s="54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</row>
    <row r="49" spans="2:24" s="1" customFormat="1" ht="30.75" customHeight="1" x14ac:dyDescent="0.25">
      <c r="B49" s="54" t="s">
        <v>33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</row>
    <row r="50" spans="2:24" x14ac:dyDescent="0.25">
      <c r="B50" s="54" t="s">
        <v>11</v>
      </c>
      <c r="C50" s="54"/>
      <c r="D50" s="54"/>
      <c r="E50" s="54"/>
      <c r="F50" s="54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3"/>
      <c r="R50" s="23"/>
      <c r="S50" s="23"/>
      <c r="T50" s="23"/>
      <c r="U50" s="22"/>
      <c r="V50" s="22"/>
      <c r="W50" s="22"/>
      <c r="X50" s="22"/>
    </row>
    <row r="51" spans="2:24" ht="18" x14ac:dyDescent="0.25">
      <c r="B51" s="24"/>
      <c r="C51" s="24"/>
      <c r="D51" s="24"/>
      <c r="E51" s="13"/>
      <c r="F51" s="13"/>
      <c r="G51" s="14"/>
      <c r="H51" s="14"/>
      <c r="I51" s="14"/>
      <c r="J51" s="14"/>
      <c r="K51" s="14"/>
      <c r="L51" s="1"/>
      <c r="M51" s="1"/>
      <c r="N51" s="1"/>
      <c r="O51" s="1"/>
      <c r="P51" s="1"/>
      <c r="Q51" s="1"/>
      <c r="R51" s="1"/>
      <c r="S51" s="1"/>
      <c r="T51" s="1"/>
      <c r="X51" s="16"/>
    </row>
  </sheetData>
  <mergeCells count="16">
    <mergeCell ref="B2:X2"/>
    <mergeCell ref="B3:X3"/>
    <mergeCell ref="B4:X4"/>
    <mergeCell ref="B5:X5"/>
    <mergeCell ref="B48:X48"/>
    <mergeCell ref="B49:X49"/>
    <mergeCell ref="B50:F50"/>
    <mergeCell ref="C7:G7"/>
    <mergeCell ref="H7:L7"/>
    <mergeCell ref="M7:P7"/>
    <mergeCell ref="B7:B8"/>
    <mergeCell ref="Q7:T7"/>
    <mergeCell ref="U7:X7"/>
    <mergeCell ref="B45:X45"/>
    <mergeCell ref="B46:X46"/>
    <mergeCell ref="B47:X47"/>
  </mergeCells>
  <pageMargins left="0.7" right="0.7" top="0.75" bottom="0.75" header="0.3" footer="0.3"/>
  <ignoredErrors>
    <ignoredError sqref="C42:P42 U42:X42 Q42:T42" unlocked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2025-10-14T04:46:37Z</dcterms:modified>
</cp:coreProperties>
</file>